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0.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C:\Users\khern\Downloads\"/>
    </mc:Choice>
  </mc:AlternateContent>
  <xr:revisionPtr revIDLastSave="0" documentId="8_{90ABFE4C-8A5B-4AF7-AC20-2D84C7FD475B}" xr6:coauthVersionLast="47" xr6:coauthVersionMax="47" xr10:uidLastSave="{00000000-0000-0000-0000-000000000000}"/>
  <bookViews>
    <workbookView xWindow="-110" yWindow="-110" windowWidth="19420" windowHeight="10300" tabRatio="797" firstSheet="1" activeTab="6" xr2:uid="{B9D73024-02E9-495E-A998-AB4B0357D850}"/>
  </bookViews>
  <sheets>
    <sheet name="Autoevalaución" sheetId="1" state="hidden" r:id="rId1"/>
    <sheet name="Tutorial" sheetId="11" r:id="rId2"/>
    <sheet name="Info escalas" sheetId="3" r:id="rId3"/>
    <sheet name="Ingreso de datos" sheetId="4" r:id="rId4"/>
    <sheet name="Desagregado" sheetId="5" r:id="rId5"/>
    <sheet name="+info..." sheetId="12" r:id="rId6"/>
    <sheet name="Créditos" sheetId="13" r:id="rId7"/>
    <sheet name="Infraestrcutura" sheetId="7" state="hidden" r:id="rId8"/>
    <sheet name="Areas prod. estrtégicaas" sheetId="8" state="hidden" r:id="rId9"/>
    <sheet name="Manejo del pastoreo" sheetId="9" state="hidden" r:id="rId10"/>
    <sheet name="Manejo ganadero" sheetId="10" state="hidden" r:id="rId11"/>
    <sheet name="Sist. monitoreo" sheetId="6" state="hidden"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9" i="12" l="1"/>
  <c r="E88" i="12"/>
  <c r="E82" i="12" l="1"/>
  <c r="E81" i="12"/>
  <c r="E80" i="12"/>
  <c r="E79" i="12"/>
  <c r="E78" i="12"/>
  <c r="E76" i="12"/>
  <c r="E75" i="12"/>
  <c r="E74" i="12"/>
  <c r="E73" i="12"/>
  <c r="E72" i="12"/>
  <c r="E70" i="12"/>
  <c r="E69" i="12"/>
  <c r="E68" i="12"/>
  <c r="E66" i="12"/>
  <c r="E65" i="12"/>
  <c r="E64" i="12"/>
  <c r="E63" i="12"/>
  <c r="E62" i="12"/>
  <c r="E61" i="12"/>
  <c r="E60" i="12"/>
  <c r="E59" i="12"/>
  <c r="E58" i="12"/>
  <c r="E57" i="12"/>
  <c r="E56" i="12"/>
  <c r="E55" i="12"/>
  <c r="E54" i="12"/>
  <c r="E53" i="12"/>
  <c r="E52" i="12"/>
  <c r="E51" i="12"/>
  <c r="E50" i="12"/>
  <c r="E49" i="12"/>
  <c r="E48" i="12"/>
  <c r="E47" i="12"/>
  <c r="E41" i="12"/>
  <c r="E40" i="12"/>
  <c r="E39" i="12"/>
  <c r="E38" i="12"/>
  <c r="E37" i="12"/>
  <c r="E36" i="12"/>
  <c r="E35" i="12"/>
  <c r="E28" i="12"/>
  <c r="E27" i="12"/>
  <c r="E26" i="12"/>
  <c r="E25" i="12"/>
  <c r="E24" i="12"/>
  <c r="E15" i="12"/>
  <c r="E14" i="12"/>
  <c r="E13" i="12"/>
  <c r="E4" i="12"/>
  <c r="E5" i="12"/>
  <c r="E6" i="12"/>
  <c r="E7" i="12"/>
  <c r="E8" i="12"/>
  <c r="E9" i="12"/>
  <c r="E3" i="12"/>
  <c r="C40" i="4"/>
  <c r="D40" i="4" s="1"/>
  <c r="P65" i="5" s="1"/>
  <c r="C28" i="4"/>
  <c r="D28" i="4" s="1"/>
  <c r="P53" i="5" s="1"/>
  <c r="C27" i="4"/>
  <c r="D27" i="4" s="1"/>
  <c r="P52" i="5" s="1"/>
  <c r="C26" i="4"/>
  <c r="D26" i="4" s="1"/>
  <c r="P51" i="5" s="1"/>
  <c r="C25" i="4"/>
  <c r="C18" i="4"/>
  <c r="C13" i="4"/>
  <c r="D13" i="4" s="1"/>
  <c r="P38" i="5" s="1"/>
  <c r="C14" i="4"/>
  <c r="D14" i="4" s="1"/>
  <c r="P39" i="5" s="1"/>
  <c r="C12" i="4"/>
  <c r="D12" i="4" s="1"/>
  <c r="P37" i="5" s="1"/>
  <c r="C11" i="4"/>
  <c r="D11" i="4" s="1"/>
  <c r="P36" i="5" s="1"/>
  <c r="C9" i="4"/>
  <c r="D9" i="4" s="1"/>
  <c r="P34" i="5" s="1"/>
  <c r="C10" i="4"/>
  <c r="D10" i="4" s="1"/>
  <c r="P35" i="5" s="1"/>
  <c r="C8" i="4"/>
  <c r="D8" i="4" s="1"/>
  <c r="P33" i="5" s="1"/>
  <c r="O63" i="5"/>
  <c r="U63" i="5" s="1"/>
  <c r="O64" i="5"/>
  <c r="U64" i="5" s="1"/>
  <c r="O65" i="5"/>
  <c r="U65" i="5" s="1"/>
  <c r="O67" i="5"/>
  <c r="U67" i="5" s="1"/>
  <c r="O68" i="5"/>
  <c r="U68" i="5" s="1"/>
  <c r="O69" i="5"/>
  <c r="U69" i="5" s="1"/>
  <c r="O70" i="5"/>
  <c r="U70" i="5" s="1"/>
  <c r="O57" i="5"/>
  <c r="U57" i="5" s="1"/>
  <c r="O58" i="5"/>
  <c r="U58" i="5" s="1"/>
  <c r="O59" i="5"/>
  <c r="U59" i="5" s="1"/>
  <c r="O60" i="5"/>
  <c r="U60" i="5" s="1"/>
  <c r="O61" i="5"/>
  <c r="U61" i="5" s="1"/>
  <c r="O51" i="5"/>
  <c r="U51" i="5" s="1"/>
  <c r="O52" i="5"/>
  <c r="U52" i="5" s="1"/>
  <c r="O53" i="5"/>
  <c r="U53" i="5" s="1"/>
  <c r="O54" i="5"/>
  <c r="U54" i="5" s="1"/>
  <c r="O55" i="5"/>
  <c r="U55" i="5" s="1"/>
  <c r="O45" i="5"/>
  <c r="U45" i="5" s="1"/>
  <c r="O46" i="5"/>
  <c r="U46" i="5" s="1"/>
  <c r="O47" i="5"/>
  <c r="U47" i="5" s="1"/>
  <c r="O49" i="5"/>
  <c r="U49" i="5" s="1"/>
  <c r="O50" i="5"/>
  <c r="U50" i="5" s="1"/>
  <c r="O42" i="5"/>
  <c r="U42" i="5" s="1"/>
  <c r="O43" i="5"/>
  <c r="U43" i="5" s="1"/>
  <c r="O44" i="5"/>
  <c r="U44" i="5" s="1"/>
  <c r="O33" i="5"/>
  <c r="U33" i="5" s="1"/>
  <c r="O34" i="5"/>
  <c r="U34" i="5" s="1"/>
  <c r="O35" i="5"/>
  <c r="U35" i="5" s="1"/>
  <c r="O36" i="5"/>
  <c r="U36" i="5" s="1"/>
  <c r="O37" i="5"/>
  <c r="U37" i="5" s="1"/>
  <c r="O38" i="5"/>
  <c r="U38" i="5" s="1"/>
  <c r="O39" i="5"/>
  <c r="U39" i="5" s="1"/>
  <c r="O40" i="5"/>
  <c r="U40" i="5" s="1"/>
  <c r="O32" i="5"/>
  <c r="U32" i="5" s="1"/>
  <c r="W11" i="5"/>
  <c r="W12" i="5"/>
  <c r="W13" i="5"/>
  <c r="W14" i="5"/>
  <c r="W15" i="5"/>
  <c r="W10" i="5"/>
  <c r="O15" i="5"/>
  <c r="O14" i="5"/>
  <c r="O13" i="5"/>
  <c r="O12" i="5"/>
  <c r="O11" i="5"/>
  <c r="O10" i="5"/>
  <c r="C45" i="4"/>
  <c r="D45" i="4" s="1"/>
  <c r="P70" i="5" s="1"/>
  <c r="C44" i="4"/>
  <c r="D44" i="4" s="1"/>
  <c r="P69" i="5" s="1"/>
  <c r="C43" i="4"/>
  <c r="C39" i="4"/>
  <c r="C36" i="4"/>
  <c r="D36" i="4" s="1"/>
  <c r="P61" i="5" s="1"/>
  <c r="C35" i="4"/>
  <c r="C34" i="4"/>
  <c r="C33" i="4"/>
  <c r="D33" i="4" s="1"/>
  <c r="P58" i="5" s="1"/>
  <c r="C30" i="4"/>
  <c r="D30" i="4" s="1"/>
  <c r="P55" i="5" s="1"/>
  <c r="C29" i="4"/>
  <c r="D29" i="4" s="1"/>
  <c r="P54" i="5" s="1"/>
  <c r="C22" i="4"/>
  <c r="D22" i="4" s="1"/>
  <c r="P47" i="5" s="1"/>
  <c r="C21" i="4"/>
  <c r="D21" i="4" s="1"/>
  <c r="P46" i="5" s="1"/>
  <c r="C20" i="4"/>
  <c r="D20" i="4" s="1"/>
  <c r="P45" i="5" s="1"/>
  <c r="C19" i="4"/>
  <c r="C15" i="4"/>
  <c r="D15" i="4" s="1"/>
  <c r="P40" i="5" s="1"/>
  <c r="AB2" i="4"/>
  <c r="I16" i="1"/>
  <c r="G44" i="1"/>
  <c r="G45" i="1" s="1"/>
  <c r="G43" i="1"/>
  <c r="G42" i="1"/>
  <c r="G39" i="1"/>
  <c r="G38" i="1"/>
  <c r="G37" i="1"/>
  <c r="G40" i="1" s="1"/>
  <c r="G34" i="1"/>
  <c r="G33" i="1"/>
  <c r="G32" i="1"/>
  <c r="G35" i="1" s="1"/>
  <c r="G26" i="1"/>
  <c r="G25" i="1"/>
  <c r="G24" i="1"/>
  <c r="G27" i="1" s="1"/>
  <c r="G19" i="1"/>
  <c r="G18" i="1"/>
  <c r="G17" i="1"/>
  <c r="G20" i="1" s="1"/>
  <c r="G10" i="1"/>
  <c r="G9" i="1"/>
  <c r="G8" i="1"/>
  <c r="G7" i="1"/>
  <c r="D44" i="1"/>
  <c r="D43" i="1"/>
  <c r="D42" i="1"/>
  <c r="D39" i="1"/>
  <c r="D33" i="1"/>
  <c r="D32" i="1"/>
  <c r="D29" i="1"/>
  <c r="D28" i="1"/>
  <c r="D27" i="1"/>
  <c r="D18" i="1"/>
  <c r="D17" i="1"/>
  <c r="C39" i="1"/>
  <c r="C17" i="1"/>
  <c r="C44" i="1"/>
  <c r="C43" i="1"/>
  <c r="C42" i="1"/>
  <c r="C38" i="1"/>
  <c r="D38" i="1" s="1"/>
  <c r="C35" i="1"/>
  <c r="D35" i="1" s="1"/>
  <c r="C34" i="1"/>
  <c r="D34" i="1" s="1"/>
  <c r="C33" i="1"/>
  <c r="C32" i="1"/>
  <c r="C29" i="1"/>
  <c r="C28" i="1"/>
  <c r="C21" i="1"/>
  <c r="D21" i="1" s="1"/>
  <c r="C20" i="1"/>
  <c r="D20" i="1" s="1"/>
  <c r="C19" i="1"/>
  <c r="D19" i="1" s="1"/>
  <c r="C18" i="1"/>
  <c r="C14" i="1"/>
  <c r="D14" i="1" s="1"/>
  <c r="C12" i="1"/>
  <c r="D12" i="1" s="1"/>
  <c r="C11" i="1"/>
  <c r="D11" i="1" s="1"/>
  <c r="C9" i="1"/>
  <c r="D9" i="1" s="1"/>
  <c r="C10" i="1"/>
  <c r="D10" i="1" s="1"/>
  <c r="C13" i="1"/>
  <c r="D13" i="1" s="1"/>
  <c r="C24" i="1"/>
  <c r="D24" i="1" s="1"/>
  <c r="C25" i="1"/>
  <c r="D25" i="1" s="1"/>
  <c r="C26" i="1"/>
  <c r="D26" i="1" s="1"/>
  <c r="C27" i="1"/>
  <c r="C8" i="1"/>
  <c r="D8" i="1" s="1"/>
  <c r="C7" i="1"/>
  <c r="D7" i="1" s="1"/>
  <c r="P7" i="1"/>
  <c r="V7" i="1" s="1"/>
  <c r="U7" i="1"/>
  <c r="V33" i="5" l="1"/>
  <c r="V38" i="5"/>
  <c r="V37" i="5"/>
  <c r="V40" i="5"/>
  <c r="V36" i="5"/>
  <c r="V39" i="5"/>
  <c r="V35" i="5"/>
  <c r="V34" i="5"/>
  <c r="F45" i="4"/>
  <c r="F25" i="4"/>
  <c r="F35" i="4"/>
  <c r="F44" i="4"/>
  <c r="F43" i="4"/>
  <c r="D43" i="4"/>
  <c r="F20" i="4"/>
  <c r="F39" i="4"/>
  <c r="F26" i="4"/>
  <c r="F18" i="4"/>
  <c r="F40" i="4"/>
  <c r="F34" i="4"/>
  <c r="F38" i="4"/>
  <c r="F9" i="4"/>
  <c r="I7" i="4"/>
  <c r="D19" i="4"/>
  <c r="P44" i="5" s="1"/>
  <c r="D25" i="4"/>
  <c r="F33" i="4"/>
  <c r="D35" i="4"/>
  <c r="P60" i="5" s="1"/>
  <c r="F19" i="4"/>
  <c r="F10" i="4"/>
  <c r="F27" i="4"/>
  <c r="D18" i="4"/>
  <c r="P43" i="5" s="1"/>
  <c r="D34" i="4"/>
  <c r="P59" i="5" s="1"/>
  <c r="D39" i="4"/>
  <c r="F8" i="4"/>
  <c r="I6" i="1"/>
  <c r="F32" i="1"/>
  <c r="I23" i="1"/>
  <c r="F17" i="1"/>
  <c r="F19" i="1"/>
  <c r="F43" i="1"/>
  <c r="F44" i="1"/>
  <c r="F24" i="1"/>
  <c r="F27" i="1" s="1"/>
  <c r="F28" i="1" s="1"/>
  <c r="F34" i="1"/>
  <c r="F25" i="1"/>
  <c r="F18" i="1"/>
  <c r="F42" i="1"/>
  <c r="F33" i="1"/>
  <c r="F26" i="1"/>
  <c r="F37" i="1"/>
  <c r="F39" i="1"/>
  <c r="F38" i="1"/>
  <c r="F9" i="1"/>
  <c r="I31" i="1"/>
  <c r="I37" i="1"/>
  <c r="I41" i="1"/>
  <c r="F7" i="1"/>
  <c r="F8" i="1"/>
  <c r="X7" i="1"/>
  <c r="V32" i="5" l="1" a="1"/>
  <c r="V32" i="5" s="1"/>
  <c r="V60" i="5"/>
  <c r="V44" i="5"/>
  <c r="V61" i="5"/>
  <c r="V47" i="5"/>
  <c r="V46" i="5"/>
  <c r="I42" i="4"/>
  <c r="P15" i="5" s="1"/>
  <c r="P68" i="5"/>
  <c r="V43" i="5"/>
  <c r="V45" i="5"/>
  <c r="V59" i="5"/>
  <c r="V58" i="5"/>
  <c r="I38" i="4"/>
  <c r="P14" i="5" s="1"/>
  <c r="P64" i="5"/>
  <c r="I24" i="4"/>
  <c r="P12" i="5" s="1"/>
  <c r="P50" i="5"/>
  <c r="P10" i="5"/>
  <c r="F46" i="4"/>
  <c r="G44" i="4" s="1"/>
  <c r="F41" i="4"/>
  <c r="G38" i="4" s="1"/>
  <c r="I32" i="4"/>
  <c r="P13" i="5" s="1"/>
  <c r="F11" i="4"/>
  <c r="G8" i="4" s="1"/>
  <c r="F21" i="4"/>
  <c r="G19" i="4" s="1"/>
  <c r="F36" i="4"/>
  <c r="G33" i="4" s="1"/>
  <c r="F28" i="4"/>
  <c r="I17" i="4"/>
  <c r="P11" i="5" s="1"/>
  <c r="F35" i="1"/>
  <c r="F40" i="1"/>
  <c r="F41" i="1" s="1"/>
  <c r="F45" i="1"/>
  <c r="F20" i="1"/>
  <c r="F10" i="1"/>
  <c r="F11" i="1" s="1"/>
  <c r="V57" i="5" l="1" a="1"/>
  <c r="V57" i="5" s="1"/>
  <c r="V42" i="5" a="1"/>
  <c r="V42" i="5" s="1"/>
  <c r="V50" i="5"/>
  <c r="V53" i="5"/>
  <c r="V54" i="5"/>
  <c r="V55" i="5"/>
  <c r="V52" i="5"/>
  <c r="V51" i="5"/>
  <c r="V68" i="5"/>
  <c r="V69" i="5"/>
  <c r="V70" i="5"/>
  <c r="V64" i="5"/>
  <c r="V65" i="5"/>
  <c r="I6" i="4"/>
  <c r="P3" i="5"/>
  <c r="G39" i="4"/>
  <c r="G45" i="4"/>
  <c r="G43" i="4"/>
  <c r="F47" i="4"/>
  <c r="G40" i="4"/>
  <c r="F42" i="4"/>
  <c r="F12" i="4"/>
  <c r="G9" i="4"/>
  <c r="F29" i="4"/>
  <c r="G26" i="4"/>
  <c r="G25" i="4"/>
  <c r="G10" i="4"/>
  <c r="F37" i="4"/>
  <c r="G35" i="4"/>
  <c r="G34" i="4"/>
  <c r="F22" i="4"/>
  <c r="G18" i="4"/>
  <c r="G20" i="4"/>
  <c r="G27" i="4"/>
  <c r="I32" i="1"/>
  <c r="F36" i="1"/>
  <c r="I24" i="1"/>
  <c r="F21" i="1"/>
  <c r="F46" i="1"/>
  <c r="J7" i="4" l="1"/>
  <c r="AI3" i="4"/>
  <c r="AC2" i="4" s="1"/>
  <c r="AE2" i="4" s="1"/>
  <c r="V63" i="5" a="1"/>
  <c r="V63" i="5" s="1"/>
  <c r="G46" i="4"/>
  <c r="V67" i="5" a="1"/>
  <c r="V67" i="5" s="1"/>
  <c r="J38" i="4"/>
  <c r="Q14" i="5" s="1"/>
  <c r="R14" i="5" s="1"/>
  <c r="X14" i="5" s="1"/>
  <c r="Z14" i="5" s="1"/>
  <c r="V49" i="5" a="1"/>
  <c r="V49" i="5" s="1"/>
  <c r="J42" i="4"/>
  <c r="Q15" i="5" s="1"/>
  <c r="R15" i="5" s="1"/>
  <c r="X15" i="5" s="1"/>
  <c r="Z15" i="5" s="1"/>
  <c r="G36" i="4"/>
  <c r="G41" i="4"/>
  <c r="G11" i="4"/>
  <c r="J32" i="4"/>
  <c r="Q13" i="5" s="1"/>
  <c r="G21" i="4"/>
  <c r="J17" i="4"/>
  <c r="Q11" i="5" s="1"/>
  <c r="R11" i="5" s="1"/>
  <c r="X11" i="5" s="1"/>
  <c r="Z11" i="5" s="1"/>
  <c r="G28" i="4"/>
  <c r="J24" i="4"/>
  <c r="Q12" i="5" s="1"/>
  <c r="R12" i="5" s="1"/>
  <c r="X12" i="5" s="1"/>
  <c r="Z12" i="5" s="1"/>
  <c r="I7" i="1"/>
  <c r="I17" i="1"/>
  <c r="I38" i="1"/>
  <c r="I42" i="1"/>
  <c r="J9" i="5" l="1"/>
  <c r="R13" i="5"/>
  <c r="X13" i="5" s="1"/>
  <c r="Z13" i="5" s="1"/>
  <c r="Q10" i="5"/>
  <c r="J6" i="4"/>
  <c r="Q3" i="5" l="1"/>
  <c r="R10" i="5"/>
  <c r="X10" i="5" s="1"/>
  <c r="Z10"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<sst xmlns="http://schemas.openxmlformats.org/spreadsheetml/2006/main" count="826" uniqueCount="306">
  <si>
    <t>Infraestructura</t>
  </si>
  <si>
    <t>Rojo</t>
  </si>
  <si>
    <t>Amarillo</t>
  </si>
  <si>
    <t>Verde</t>
  </si>
  <si>
    <t>&gt; 20 % sin agua</t>
  </si>
  <si>
    <t>&gt;10 % sin agua</t>
  </si>
  <si>
    <t>100 % con agua</t>
  </si>
  <si>
    <t>90-100 % &lt;300 m</t>
  </si>
  <si>
    <t>&lt;70 % &lt;300 m</t>
  </si>
  <si>
    <t>Sombra</t>
  </si>
  <si>
    <t>90-100 % con sombra</t>
  </si>
  <si>
    <t>70-90 % con sombra</t>
  </si>
  <si>
    <t>&lt;70 % con sombra</t>
  </si>
  <si>
    <t>Potreros</t>
  </si>
  <si>
    <t>&lt;10 potreros</t>
  </si>
  <si>
    <t xml:space="preserve">10-15 potreros </t>
  </si>
  <si>
    <t>Caminos (erosión)</t>
  </si>
  <si>
    <t>Accesibles y estables</t>
  </si>
  <si>
    <t>presencia puntual</t>
  </si>
  <si>
    <t>Alta erosión</t>
  </si>
  <si>
    <t>Intalaciones de trabajo</t>
  </si>
  <si>
    <t>Abrigo</t>
  </si>
  <si>
    <t>90-100 % de campos desabrigados con cortinas</t>
  </si>
  <si>
    <t>70-90 % &lt; 300 m</t>
  </si>
  <si>
    <t>70-90 % de campos desabrigados con cortinas</t>
  </si>
  <si>
    <t>Deficientes o ausentes. Inseguras</t>
  </si>
  <si>
    <t>Completas, eficientes y seguras.</t>
  </si>
  <si>
    <t>Funcionales incompletas, medianamente seguras</t>
  </si>
  <si>
    <t>Areas productivas estratégicas</t>
  </si>
  <si>
    <t>Proporción</t>
  </si>
  <si>
    <t>0-20 %</t>
  </si>
  <si>
    <t>20-30 %</t>
  </si>
  <si>
    <t>20-40 %</t>
  </si>
  <si>
    <t>&gt;40 %</t>
  </si>
  <si>
    <t xml:space="preserve">Fertilización segun analisis </t>
  </si>
  <si>
    <t>nunca</t>
  </si>
  <si>
    <t xml:space="preserve">a veces </t>
  </si>
  <si>
    <t>siempre</t>
  </si>
  <si>
    <t>Aplicación de medidas conservacionistas</t>
  </si>
  <si>
    <t>Persistencia (cuando aplica)</t>
  </si>
  <si>
    <t>baja</t>
  </si>
  <si>
    <t xml:space="preserve">media </t>
  </si>
  <si>
    <t>alta</t>
  </si>
  <si>
    <t>Manejo</t>
  </si>
  <si>
    <t>muy poco eficiente</t>
  </si>
  <si>
    <t>medinamente eficiente</t>
  </si>
  <si>
    <t>muy eficiente</t>
  </si>
  <si>
    <t>Manejo del pastoreo</t>
  </si>
  <si>
    <t>Altura del tapiz promedio del establecimiento</t>
  </si>
  <si>
    <t>IsPC</t>
  </si>
  <si>
    <t>Sistema de pastoreo</t>
  </si>
  <si>
    <t>Relación L/V</t>
  </si>
  <si>
    <t>Equilibrio funcional</t>
  </si>
  <si>
    <t>Parcialmente equilibrada</t>
  </si>
  <si>
    <t>Desequilibrada</t>
  </si>
  <si>
    <t>&lt;3</t>
  </si>
  <si>
    <t>entre 3 y  &lt; a 5</t>
  </si>
  <si>
    <t>5 o más</t>
  </si>
  <si>
    <t>10-20 %</t>
  </si>
  <si>
    <t>&lt;10 %</t>
  </si>
  <si>
    <t>PEM 5 promedio anual</t>
  </si>
  <si>
    <t>Pem 5 entrada invierno</t>
  </si>
  <si>
    <t>&lt;0,6</t>
  </si>
  <si>
    <t>0,6-0,8</t>
  </si>
  <si>
    <t>&gt;0,8</t>
  </si>
  <si>
    <t>unico</t>
  </si>
  <si>
    <t xml:space="preserve">combina 2 </t>
  </si>
  <si>
    <t>combina &gt; de 2</t>
  </si>
  <si>
    <t>Manejo ganadero</t>
  </si>
  <si>
    <t>Manejo de rodeo de cría</t>
  </si>
  <si>
    <t>poca  o nula aplicación de medidas</t>
  </si>
  <si>
    <t>mediana apliación de medidas</t>
  </si>
  <si>
    <t>amplia aplicación de medidas</t>
  </si>
  <si>
    <t xml:space="preserve">Manejo de la oveja de cría </t>
  </si>
  <si>
    <t>Suplementación</t>
  </si>
  <si>
    <t>de sobrevivencia</t>
  </si>
  <si>
    <t>ocasional no planificada</t>
  </si>
  <si>
    <t>planificada y dirigida a una mejor utilización del pasto</t>
  </si>
  <si>
    <t xml:space="preserve">Genética </t>
  </si>
  <si>
    <t>poco adaptada</t>
  </si>
  <si>
    <t>medianamnete adaptada</t>
  </si>
  <si>
    <t>muy adpatada</t>
  </si>
  <si>
    <t>Sistema de monitoreo</t>
  </si>
  <si>
    <t xml:space="preserve">Grado de monitoreo </t>
  </si>
  <si>
    <t>no se realiza</t>
  </si>
  <si>
    <t>ocasional no sistematizado</t>
  </si>
  <si>
    <t>frecuente y sistematizado</t>
  </si>
  <si>
    <t xml:space="preserve">Gestor </t>
  </si>
  <si>
    <t>Actualización</t>
  </si>
  <si>
    <t>baja frecuencia</t>
  </si>
  <si>
    <t>alta frecuencia</t>
  </si>
  <si>
    <t>Tiempo para pensar</t>
  </si>
  <si>
    <t>rutina alta</t>
  </si>
  <si>
    <t>rutina media</t>
  </si>
  <si>
    <t>rutina baja</t>
  </si>
  <si>
    <t>Simplicidad del sistema</t>
  </si>
  <si>
    <t xml:space="preserve">muy complicado </t>
  </si>
  <si>
    <t>simple</t>
  </si>
  <si>
    <t>poco complicado</t>
  </si>
  <si>
    <t>&lt;70 % de campos desabrigados con cortinas</t>
  </si>
  <si>
    <t>mediana aplicación de medidas</t>
  </si>
  <si>
    <t>Evaluación</t>
  </si>
  <si>
    <t>Aguadas (potreros con agua)</t>
  </si>
  <si>
    <t>Rel. I/P</t>
  </si>
  <si>
    <t>&gt;15 potreros</t>
  </si>
  <si>
    <t>Herramienta de autoevaluación de la gestión pastoril</t>
  </si>
  <si>
    <t>Ubicación de atractivos</t>
  </si>
  <si>
    <t>en areas menos frecuentadas</t>
  </si>
  <si>
    <t>en zonas muy frecuentadas (aguadas)</t>
  </si>
  <si>
    <t>en zonas medianamente frecuentadas</t>
  </si>
  <si>
    <t>seleccionar…</t>
  </si>
  <si>
    <t>â</t>
  </si>
  <si>
    <t>Potreros (número)</t>
  </si>
  <si>
    <t>…</t>
  </si>
  <si>
    <r>
      <t xml:space="preserve">Altura del tapiz promedio del establecimiento </t>
    </r>
    <r>
      <rPr>
        <sz val="11"/>
        <color rgb="FFFF0000"/>
        <rFont val="Aptos Narrow"/>
        <family val="2"/>
        <scheme val="minor"/>
      </rPr>
      <t>(cm)</t>
    </r>
  </si>
  <si>
    <r>
      <t xml:space="preserve">Proporción </t>
    </r>
    <r>
      <rPr>
        <sz val="11"/>
        <color rgb="FFFF0000"/>
        <rFont val="Aptos Narrow"/>
        <family val="2"/>
        <scheme val="minor"/>
      </rPr>
      <t>(%)</t>
    </r>
  </si>
  <si>
    <r>
      <t>Aguadas (</t>
    </r>
    <r>
      <rPr>
        <sz val="11"/>
        <color rgb="FFFF0000"/>
        <rFont val="Aptos Narrow"/>
        <family val="2"/>
        <scheme val="minor"/>
      </rPr>
      <t>%</t>
    </r>
    <r>
      <rPr>
        <sz val="11"/>
        <color theme="1"/>
        <rFont val="Aptos Narrow"/>
        <family val="2"/>
        <scheme val="minor"/>
      </rPr>
      <t xml:space="preserve"> potreros con agua)</t>
    </r>
  </si>
  <si>
    <r>
      <t>Proporción del potrero segun distancia</t>
    </r>
    <r>
      <rPr>
        <sz val="11"/>
        <color rgb="FFFF0000"/>
        <rFont val="Aptos Narrow"/>
        <family val="2"/>
        <scheme val="minor"/>
      </rPr>
      <t xml:space="preserve"> (%)</t>
    </r>
  </si>
  <si>
    <r>
      <t xml:space="preserve">Sombra </t>
    </r>
    <r>
      <rPr>
        <sz val="11"/>
        <color rgb="FFFF0000"/>
        <rFont val="Aptos Narrow"/>
        <family val="2"/>
        <scheme val="minor"/>
      </rPr>
      <t>(%)</t>
    </r>
  </si>
  <si>
    <r>
      <t xml:space="preserve">Abrigo </t>
    </r>
    <r>
      <rPr>
        <sz val="11"/>
        <color rgb="FFFF0000"/>
        <rFont val="Aptos Narrow"/>
        <family val="2"/>
        <scheme val="minor"/>
      </rPr>
      <t>(%)</t>
    </r>
  </si>
  <si>
    <r>
      <t>PEM 5 promedio anual</t>
    </r>
    <r>
      <rPr>
        <sz val="11"/>
        <color rgb="FFFF0000"/>
        <rFont val="Aptos Narrow"/>
        <family val="2"/>
        <scheme val="minor"/>
      </rPr>
      <t xml:space="preserve"> (%)</t>
    </r>
  </si>
  <si>
    <r>
      <t xml:space="preserve">Pem 5 entrada invierno </t>
    </r>
    <r>
      <rPr>
        <sz val="11"/>
        <color rgb="FFFF0000"/>
        <rFont val="Aptos Narrow"/>
        <family val="2"/>
        <scheme val="minor"/>
      </rPr>
      <t>(%)</t>
    </r>
  </si>
  <si>
    <r>
      <t xml:space="preserve">IsPC </t>
    </r>
    <r>
      <rPr>
        <sz val="11"/>
        <color rgb="FFFF0000"/>
        <rFont val="Aptos Narrow"/>
        <family val="2"/>
        <scheme val="minor"/>
      </rPr>
      <t>(valor)</t>
    </r>
  </si>
  <si>
    <r>
      <t>Rel. I/P</t>
    </r>
    <r>
      <rPr>
        <sz val="11"/>
        <color rgb="FFFF0000"/>
        <rFont val="Aptos Narrow"/>
        <family val="2"/>
        <scheme val="minor"/>
      </rPr>
      <t xml:space="preserve"> (valor)</t>
    </r>
  </si>
  <si>
    <t>NOTAS FD:</t>
  </si>
  <si>
    <t>UMBRALES</t>
  </si>
  <si>
    <t>ESCALAS</t>
  </si>
  <si>
    <t>ROJO</t>
  </si>
  <si>
    <t>AMARILLO</t>
  </si>
  <si>
    <t>VERDE</t>
  </si>
  <si>
    <t>SUMA</t>
  </si>
  <si>
    <t>puntero grosor</t>
  </si>
  <si>
    <t>valor</t>
  </si>
  <si>
    <t>despues</t>
  </si>
  <si>
    <t>resultado</t>
  </si>
  <si>
    <t>ingreso manual…</t>
  </si>
  <si>
    <t>INPUT</t>
  </si>
  <si>
    <t>pongo entre paréntesis y en rojo las unidades</t>
  </si>
  <si>
    <t>3 categorías rojo amarillo verde</t>
  </si>
  <si>
    <t>indice general / desagregar aparte o dar indicaciones en qué dimensiones hay carencias</t>
  </si>
  <si>
    <t>VALORES</t>
  </si>
  <si>
    <t>verdes</t>
  </si>
  <si>
    <t>amarillos</t>
  </si>
  <si>
    <t>rojos</t>
  </si>
  <si>
    <t>total</t>
  </si>
  <si>
    <t>prueba logi</t>
  </si>
  <si>
    <t>Media aritm</t>
  </si>
  <si>
    <t>Prom ponder</t>
  </si>
  <si>
    <t>Indice general</t>
  </si>
  <si>
    <t>Elegir método--&gt;</t>
  </si>
  <si>
    <t>VALOR</t>
  </si>
  <si>
    <t>Se aconseja revisar:</t>
  </si>
  <si>
    <t>Índice general</t>
  </si>
  <si>
    <t>Elegir dimensión--&gt;</t>
  </si>
  <si>
    <t>Elegir método --&gt;</t>
  </si>
  <si>
    <t>https://youtu.be/FzsUUnFAINk?si=KMd6wx_ThIRUKjnL</t>
  </si>
  <si>
    <t>METs</t>
  </si>
  <si>
    <t>https://ainfo.inia.uy/digital/bitstream/item/17113/1/Blumetto-O.-Capitulo-14.pdf</t>
  </si>
  <si>
    <t>IIE</t>
  </si>
  <si>
    <t>file:///C:/Users/pmsac/Downloads/inia-fpta-69-proyecto-305-Marzo-2019%20(1).pdf</t>
  </si>
  <si>
    <t>https://www.inia.uy/index.php/noticias/nueva-herramienta-pastizales-rou</t>
  </si>
  <si>
    <t>AHPP</t>
  </si>
  <si>
    <t>IOSE</t>
  </si>
  <si>
    <t>https://www.planagropecuario.org.uy/web/102/contenido/evaluaci%C3%B3n-medio-ambiental-ganadera.html</t>
  </si>
  <si>
    <t>EMAG</t>
  </si>
  <si>
    <t>Ambientales</t>
  </si>
  <si>
    <t>https://www.planagropecuario.org.uy/publicaciones/revista/R146/R_146_36.pdf</t>
  </si>
  <si>
    <t>Generación</t>
  </si>
  <si>
    <t>https://www.planagropecuario.org.uy/publicaciones/libros/Familias_y_campo/Capitulo_3_115.pdf</t>
  </si>
  <si>
    <t>Sucesión</t>
  </si>
  <si>
    <t>https://www.planagropecuario.org.uy/uploads/magazines/articles/190_2950.pdf</t>
  </si>
  <si>
    <t>Referenciamiento</t>
  </si>
  <si>
    <t>https://planagropecuario.org.uy/publicaciones/revista/R136/R_136_26.pdf</t>
  </si>
  <si>
    <t>BT</t>
  </si>
  <si>
    <t>https://mail.planagropecuario.org.uy/publicaciones/revista/R129/R_129_16.pdf</t>
  </si>
  <si>
    <t>AGEA</t>
  </si>
  <si>
    <t>Socioculturales</t>
  </si>
  <si>
    <t>https://acg.com.uy/</t>
  </si>
  <si>
    <t xml:space="preserve">ACG </t>
  </si>
  <si>
    <t>https://www.planagropecuario.org.uy/web/analisis-de-resultados.html</t>
  </si>
  <si>
    <t>Herramienta para el análisis de resultados de su empresa ganadera</t>
  </si>
  <si>
    <t>https://carpetaverde.planagro.uy/iniciar-sesion.html</t>
  </si>
  <si>
    <t>CV</t>
  </si>
  <si>
    <t>Económicas</t>
  </si>
  <si>
    <t>https://ee-fontagrobiomasa.projects.earthengine.app/view/clasificacion</t>
  </si>
  <si>
    <t>Comunidades vegetales</t>
  </si>
  <si>
    <t>Pastizales ROU</t>
  </si>
  <si>
    <t>https://youtu.be/opWRY9KiLmM?si=KU3qiwSiVqMcqdrY</t>
  </si>
  <si>
    <t>DAO</t>
  </si>
  <si>
    <t>https://www.planagropecuario.org.uy/uploads/filemanager/source/2021/Librillos/pdf/Control%20de%20Amamantamiento%20(destete%20precoz%2C%20temporario).pdf</t>
  </si>
  <si>
    <t>DP</t>
  </si>
  <si>
    <t>https://www.planagropecuario.org.uy/uploads/filemanager/source/2021/Librillos/pdf/Manejo%20de%20la%20vaca%20de%20cr%C3%ADa%20seg%C3%BAn%20condic%C3%B3n%20corporal.pdf</t>
  </si>
  <si>
    <t>CC</t>
  </si>
  <si>
    <t>https://www.snig.gub.uy/</t>
  </si>
  <si>
    <t>Trazabilidad</t>
  </si>
  <si>
    <t>https://www.inia.uy/index.php/alertaovina</t>
  </si>
  <si>
    <t>Alerta ovina</t>
  </si>
  <si>
    <t>https://www.inia.uy/alertaovina</t>
  </si>
  <si>
    <t>Pronósticos temporales</t>
  </si>
  <si>
    <t>https://iri.columbia.edu/our-expertise/climate/forecasts/seasonal-climate-forecasts/</t>
  </si>
  <si>
    <t>https://www.inumet.gub.uy/clima/tendencias-climaticas</t>
  </si>
  <si>
    <t>Pronósticos climáticos</t>
  </si>
  <si>
    <t>https://www.inumet.gub.uy/tiempo/pronostico</t>
  </si>
  <si>
    <t>Pronóstico tiempo</t>
  </si>
  <si>
    <t>https://www.sul.org.uy/descargas/des/Nota_Pr%C3%A1ctica_22_Lombritest.pdf</t>
  </si>
  <si>
    <t>Lombritest</t>
  </si>
  <si>
    <t>https://www.sul.org.uy/descargas/lib/Manual_Pr%C3%A1ctico_de_Producci%C3%B3n_Ovina-2018.pdf</t>
  </si>
  <si>
    <t>https://www.planagropecuario.org.uy/publicaciones/revista/R128/R_128_36.pdf</t>
  </si>
  <si>
    <t>HPG</t>
  </si>
  <si>
    <t>https://www.planagropecuario.org.uy/uploads/magazines/articles/192_2993.pdf</t>
  </si>
  <si>
    <t>AP</t>
  </si>
  <si>
    <t>https://www.planagropecuario.org.uy/web/122/contenido/informes-red-de-informaci%C3%B3n-nacional-ganadera-%28ring%29.html</t>
  </si>
  <si>
    <t>Ring</t>
  </si>
  <si>
    <t>https://ispc.planagro.uy/ganado</t>
  </si>
  <si>
    <t>PEM5</t>
  </si>
  <si>
    <t>https://www.planagropecuario.org.uy/web/calculadora-de-carga.html</t>
  </si>
  <si>
    <t>Calculadora de carga</t>
  </si>
  <si>
    <t>https://www.planagropecuario.org.uy/web/156/contenido/visualizador-de-crecimiento-de-pasturas.html</t>
  </si>
  <si>
    <t>SEGF</t>
  </si>
  <si>
    <t>https://megane.planagropecuario.org.uy/</t>
  </si>
  <si>
    <t>MEGANE</t>
  </si>
  <si>
    <t>https://www.planagropecuario.org.uy/web/enpastoreo.html</t>
  </si>
  <si>
    <t>En Pastoreo</t>
  </si>
  <si>
    <t>Productivas</t>
  </si>
  <si>
    <t>https://ainfo.inia.uy/digital/bitstream/item/2835/1/18429020511100111.pdf</t>
  </si>
  <si>
    <t>Caminería</t>
  </si>
  <si>
    <t>https://www.planagropecuario.org.uy/publicaciones/revista/R115/R115_19.pdf</t>
  </si>
  <si>
    <t>Instalaciones</t>
  </si>
  <si>
    <t>https://www.planagropecuario.org.uy/uploads/filemanager/source/2021/Librillos/pdf/Pautas%20para%20el%20manejo%20del%20campo%20natural.pdf</t>
  </si>
  <si>
    <t>Atractivos</t>
  </si>
  <si>
    <t>https://planagropecuario.org.uy/publicaciones/libros/sombragua.htm</t>
  </si>
  <si>
    <t>https://www.planagropecuario.org.uy/uploads/filemanager/source/2021/Librillos/pdf/Alambrados%20el%C3%A9ctricos.pdf</t>
  </si>
  <si>
    <t>Subdivisiones</t>
  </si>
  <si>
    <t>https://youtu.be/ZeavjU1HRlY?si=QXKQzdfRXhjLB1zg</t>
  </si>
  <si>
    <t>Aguadas</t>
  </si>
  <si>
    <t>https://www.planagropecuario.org.uy/web/webRadio/view/id/420/name/la-chirca%3A-sombra-y-abrigo-para-los-animales-y-las-pasturas.-la-experiencia-de-chavela-blanc.%0D%0Am%C3%B3dulos-arbustivos-en-ganader%C3%ADa-sobre-campo-natural.-por-el-ing.-agr.-marcelo-pereira..html</t>
  </si>
  <si>
    <t>https://youtu.be/Tyv4w13HPOQ?si=V7EkgPsGx0FkfFsI</t>
  </si>
  <si>
    <t>https://www.planagropecuario.org.uy/uploads/magazines/articles/180_2773.pdf</t>
  </si>
  <si>
    <t>https://youtu.be/LUVOYOG16qE?si=xdLrlC13OqVTItbC</t>
  </si>
  <si>
    <t>https://soundcloud.com/eblasina/f6da11cd-fa1f-47a8-9816-26f4e4b8bc89?ref=clipboard&amp;p=a&amp;c=0&amp;si=af3015296aa2498db549b48d67f67531&amp;utm_source=clipboard&amp;utm_medium=text&amp;utm_campaign=social_sharing</t>
  </si>
  <si>
    <t>https://www.planagropecuario.org.uy/uploads/magazines/articles/192_2996.pdf</t>
  </si>
  <si>
    <t>https://www.produccion-animal.com.ar/produccion_ovina/produccion_ovina/32-ovinos_1-40.pdf</t>
  </si>
  <si>
    <t>https://www.colibri.udelar.edu.uy/jspui/bitstream/20.500.12008/48114/1/MartinezMarcos.pdf</t>
  </si>
  <si>
    <t>Rel. L/V</t>
  </si>
  <si>
    <t>https://www.planagropecuario.org.uy/uploads/libros/20_pasturas_de_basalto.pdf</t>
  </si>
  <si>
    <t>Carga</t>
  </si>
  <si>
    <t>https://www.colibri.udelar.edu.uy/jspui/bitstream/20.500.12008/31310/1/SaboridoRomerGast%c3%b3nEduardo.pdf</t>
  </si>
  <si>
    <t>https://planagro.uy.planagropecuario.org.uy/uploads/magazines/articles/190_2956.pdf</t>
  </si>
  <si>
    <t>Genética adaptada</t>
  </si>
  <si>
    <t>https://www.planagropecuario.org.uy/publicaciones/revista/R135/R_135_36.pdf</t>
  </si>
  <si>
    <t>https://www.planagropecuario.org.uy/publicaciones/revista/R129/R_129_24.pdf</t>
  </si>
  <si>
    <t>https://es.scribd.com/document/368401702/SUL-Manual-Practico-de-Produccion-Ovina</t>
  </si>
  <si>
    <t>Manejo de la oveja de cría</t>
  </si>
  <si>
    <t>https://www.gub.uy/ministerio-ganaderia-agricultura-pesca/comunicacion/publicaciones/nueva-guia-para-diseno-sistemas-ganaderos-climaticamente-inteligentes</t>
  </si>
  <si>
    <t>https://www.planagropecuario.org.uy/uploads/libros/12_10_anos_del_modulo_cria_de_santa_bernardina.pdf</t>
  </si>
  <si>
    <t>https://www.planagropecuario.org.uy/uploads/libros/21_manual.pdf</t>
  </si>
  <si>
    <t>https://www.colibri.udelar.edu.uy/jspui/bitstream/20.500.12008/32952/1/CamachoHamiltoEstefani.pdf</t>
  </si>
  <si>
    <t>Manejo rodeo dr cría</t>
  </si>
  <si>
    <t>Heterogeneidad vegetal</t>
  </si>
  <si>
    <t>MAPF (módulos de lata producción forrajera)</t>
  </si>
  <si>
    <t>MPCF (módulo de prevención de crisis forrajeras)</t>
  </si>
  <si>
    <t>MA (módulos arbustivos)</t>
  </si>
  <si>
    <t>Factores Genéticos, morfológicos y fisiológicos</t>
  </si>
  <si>
    <t>Descansos, CI (carga instantánea), TO (tiempo de ocupación)</t>
  </si>
  <si>
    <t>PEM 5 (proporción del establecimiento mayo a 5 cm)</t>
  </si>
  <si>
    <t>Seleccionar para cada indicador</t>
  </si>
  <si>
    <t>HerramGP</t>
  </si>
  <si>
    <t>INFRAESTRUCTURA</t>
  </si>
  <si>
    <t>ESTO VA OCULTO</t>
  </si>
  <si>
    <t>ÁREAS PRODUCTIVAS ESTRATÉTICAS</t>
  </si>
  <si>
    <t xml:space="preserve">https://google.com </t>
  </si>
  <si>
    <t>Gestor</t>
  </si>
  <si>
    <t>definido manualmente en celda de al lado</t>
  </si>
  <si>
    <t xml:space="preserve">Manejo rodeo de cría (1) </t>
  </si>
  <si>
    <t xml:space="preserve">Manejo rodeo de cría (2) </t>
  </si>
  <si>
    <t xml:space="preserve">Manejo rodeo de cría (3) </t>
  </si>
  <si>
    <t xml:space="preserve">Manejo rodeo de cría (4) </t>
  </si>
  <si>
    <t>Instrucciones para usar la herramienta</t>
  </si>
  <si>
    <t>1. Vaya a la pestaña que dice "Ingreso de datos".</t>
  </si>
  <si>
    <t>2. Repita este paso para cada una de las variables.</t>
  </si>
  <si>
    <t>Allí verá:</t>
  </si>
  <si>
    <r>
      <t>3. Para ver el detalle de cada variable</t>
    </r>
    <r>
      <rPr>
        <sz val="14"/>
        <color theme="1"/>
        <rFont val="Aptos Narrow"/>
        <family val="2"/>
        <scheme val="minor"/>
      </rPr>
      <t xml:space="preserve">, ingrese a la pestaña que dice </t>
    </r>
    <r>
      <rPr>
        <b/>
        <sz val="14"/>
        <color theme="1"/>
        <rFont val="Aptos Narrow"/>
        <family val="2"/>
        <scheme val="minor"/>
      </rPr>
      <t>"Desagregado"</t>
    </r>
    <r>
      <rPr>
        <sz val="14"/>
        <color theme="1"/>
        <rFont val="Aptos Narrow"/>
        <family val="2"/>
        <scheme val="minor"/>
      </rPr>
      <t>.</t>
    </r>
  </si>
  <si>
    <r>
      <t>4. Si quiere ver en qué aspectos puede mejorar</t>
    </r>
    <r>
      <rPr>
        <sz val="14"/>
        <color theme="1"/>
        <rFont val="Aptos Narrow"/>
        <family val="2"/>
        <scheme val="minor"/>
      </rPr>
      <t>, puede seleccionar una dimensión (variable) y el sistema le mostrará qué puntos específicos conviene revisar.</t>
    </r>
  </si>
  <si>
    <r>
      <rPr>
        <b/>
        <sz val="14"/>
        <color rgb="FFFF0000"/>
        <rFont val="Aptos Narrow"/>
        <family val="2"/>
        <scheme val="minor"/>
      </rPr>
      <t xml:space="preserve">      Rojo</t>
    </r>
    <r>
      <rPr>
        <sz val="14"/>
        <color theme="1"/>
        <rFont val="Aptos Narrow"/>
        <family val="2"/>
        <scheme val="minor"/>
      </rPr>
      <t>: situación deficitaria</t>
    </r>
  </si>
  <si>
    <r>
      <rPr>
        <b/>
        <sz val="14"/>
        <color rgb="FFFFC000"/>
        <rFont val="Aptos Narrow"/>
        <family val="2"/>
        <scheme val="minor"/>
      </rPr>
      <t xml:space="preserve">      Amarillo</t>
    </r>
    <r>
      <rPr>
        <sz val="14"/>
        <color theme="1"/>
        <rFont val="Aptos Narrow"/>
        <family val="2"/>
        <scheme val="minor"/>
      </rPr>
      <t>: situación intermedia, sujeta a revisión</t>
    </r>
  </si>
  <si>
    <r>
      <rPr>
        <b/>
        <sz val="14"/>
        <color rgb="FF00B050"/>
        <rFont val="Aptos Narrow"/>
        <family val="2"/>
        <scheme val="minor"/>
      </rPr>
      <t xml:space="preserve">      Verde</t>
    </r>
    <r>
      <rPr>
        <sz val="14"/>
        <color theme="1"/>
        <rFont val="Aptos Narrow"/>
        <family val="2"/>
        <scheme val="minor"/>
      </rPr>
      <t>: situación buena</t>
    </r>
  </si>
  <si>
    <t xml:space="preserve">    -un velocímetro específico para cada variable.</t>
  </si>
  <si>
    <r>
      <t xml:space="preserve">    -un </t>
    </r>
    <r>
      <rPr>
        <b/>
        <sz val="14"/>
        <color theme="1"/>
        <rFont val="Aptos Narrow"/>
        <family val="2"/>
        <scheme val="minor"/>
      </rPr>
      <t>gráfico de araña</t>
    </r>
    <r>
      <rPr>
        <sz val="14"/>
        <color theme="1"/>
        <rFont val="Aptos Narrow"/>
        <family val="2"/>
        <scheme val="minor"/>
      </rPr>
      <t>, donde cada punto representa un aspecto dentro de esa variable.</t>
    </r>
  </si>
  <si>
    <r>
      <t xml:space="preserve">    Los colores siguen la misma lógica: </t>
    </r>
    <r>
      <rPr>
        <b/>
        <sz val="14"/>
        <color rgb="FFFF0000"/>
        <rFont val="Aptos Narrow"/>
        <family val="2"/>
        <scheme val="minor"/>
      </rPr>
      <t>rojo</t>
    </r>
    <r>
      <rPr>
        <sz val="14"/>
        <color theme="1"/>
        <rFont val="Aptos Narrow"/>
        <family val="2"/>
        <scheme val="minor"/>
      </rPr>
      <t xml:space="preserve">, </t>
    </r>
    <r>
      <rPr>
        <b/>
        <sz val="14"/>
        <color rgb="FFFFC000"/>
        <rFont val="Aptos Narrow"/>
        <family val="2"/>
        <scheme val="minor"/>
      </rPr>
      <t>amarillo</t>
    </r>
    <r>
      <rPr>
        <sz val="14"/>
        <color theme="1"/>
        <rFont val="Aptos Narrow"/>
        <family val="2"/>
        <scheme val="minor"/>
      </rPr>
      <t xml:space="preserve"> y </t>
    </r>
    <r>
      <rPr>
        <b/>
        <sz val="14"/>
        <color rgb="FF00B050"/>
        <rFont val="Aptos Narrow"/>
        <family val="2"/>
        <scheme val="minor"/>
      </rPr>
      <t>verde</t>
    </r>
    <r>
      <rPr>
        <sz val="14"/>
        <color theme="1"/>
        <rFont val="Aptos Narrow"/>
        <family val="2"/>
        <scheme val="minor"/>
      </rPr>
      <t>.</t>
    </r>
  </si>
  <si>
    <r>
      <t xml:space="preserve">    Cuanto </t>
    </r>
    <r>
      <rPr>
        <b/>
        <sz val="14"/>
        <color theme="1"/>
        <rFont val="Aptos Narrow"/>
        <family val="2"/>
        <scheme val="minor"/>
      </rPr>
      <t>más grande</t>
    </r>
    <r>
      <rPr>
        <sz val="14"/>
        <color theme="1"/>
        <rFont val="Aptos Narrow"/>
        <family val="2"/>
        <scheme val="minor"/>
      </rPr>
      <t xml:space="preserve"> y </t>
    </r>
    <r>
      <rPr>
        <b/>
        <sz val="14"/>
        <color theme="1"/>
        <rFont val="Aptos Narrow"/>
        <family val="2"/>
        <scheme val="minor"/>
      </rPr>
      <t>más completa</t>
    </r>
    <r>
      <rPr>
        <sz val="14"/>
        <color theme="1"/>
        <rFont val="Aptos Narrow"/>
        <family val="2"/>
        <scheme val="minor"/>
      </rPr>
      <t xml:space="preserve"> sea la figura en negrita dentro del    gráfico, </t>
    </r>
    <r>
      <rPr>
        <b/>
        <sz val="14"/>
        <color theme="1"/>
        <rFont val="Aptos Narrow"/>
        <family val="2"/>
        <scheme val="minor"/>
      </rPr>
      <t>mejor es la situación general</t>
    </r>
    <r>
      <rPr>
        <sz val="14"/>
        <color theme="1"/>
        <rFont val="Aptos Narrow"/>
        <family val="2"/>
        <scheme val="minor"/>
      </rPr>
      <t xml:space="preserve"> de esa variable.</t>
    </r>
  </si>
  <si>
    <r>
      <t xml:space="preserve">    A medida que complete los datos, aparecerá de forma automática un gráfico tipo </t>
    </r>
    <r>
      <rPr>
        <b/>
        <sz val="14"/>
        <color theme="1"/>
        <rFont val="Aptos Narrow"/>
        <family val="2"/>
        <scheme val="minor"/>
      </rPr>
      <t>"velocímetro de colores"</t>
    </r>
    <r>
      <rPr>
        <sz val="14"/>
        <color theme="1"/>
        <rFont val="Aptos Narrow"/>
        <family val="2"/>
        <scheme val="minor"/>
      </rPr>
      <t>, que le indicará el estado general de su establecimiento:</t>
    </r>
  </si>
  <si>
    <r>
      <t xml:space="preserve">    Allí encontrará una lista que dice </t>
    </r>
    <r>
      <rPr>
        <i/>
        <sz val="14"/>
        <color theme="1"/>
        <rFont val="Aptos Narrow"/>
        <family val="2"/>
        <scheme val="minor"/>
      </rPr>
      <t>"Seleccionar para cada indicador"</t>
    </r>
    <r>
      <rPr>
        <sz val="14"/>
        <color theme="1"/>
        <rFont val="Aptos Narrow"/>
        <family val="2"/>
        <scheme val="minor"/>
      </rPr>
      <t>. Haga clic sobre cada uno y elija la opción que mejor representa la situación actual de su establecimiento.</t>
    </r>
  </si>
  <si>
    <r>
      <t>5. En la pestaña "+info"</t>
    </r>
    <r>
      <rPr>
        <sz val="14"/>
        <color theme="1"/>
        <rFont val="Aptos Narrow"/>
        <family val="2"/>
        <scheme val="minor"/>
      </rPr>
      <t>, encontrará enlaces con más información sobre cada variable.
 Allí podrá profundizar en los temas que desee mejorar o entender mejor.</t>
    </r>
  </si>
  <si>
    <t>Nota (hacer clic para ver)</t>
  </si>
  <si>
    <t>Ing Agr Marcelo Pereira - Instituto Plan Agropecuario</t>
  </si>
  <si>
    <t>Ing Agr Francisco Dieguez - Facultad de Veterinaria / UdelaR</t>
  </si>
  <si>
    <t>https://revista.planagro.uy/index.php/2025/04/11/construyendo-una-comunidad-de-practica-en-torno-a-la-red-de-laboratorios-vivientes-del-proyecto-gestion-de-pasto/</t>
  </si>
  <si>
    <t>Tipología de subjetividades en la gestión del pasto (1)</t>
  </si>
  <si>
    <t>Tipología de subjetividades en la gestión del pasto (2)</t>
  </si>
  <si>
    <t>Desarrolladores</t>
  </si>
  <si>
    <t>Proporción del potrero segun distancia al agua</t>
  </si>
  <si>
    <t>Ing Agr Pedro de Hegedüs</t>
  </si>
  <si>
    <t>Ing Agr Pablo Areosa - Instituto Plan Agropecuario</t>
  </si>
  <si>
    <t>incorpora última versión de MP del 13 8 2025</t>
  </si>
  <si>
    <t>Herramienta de aprendizaje en la gestión pastoril</t>
  </si>
  <si>
    <t>Herramienta de aprendizaje en la gestión pastoril (desagregada)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</si>
</sst>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1"/>
      <color theme="1"/>
      <name val="Aptos Narrow"/>
      <family val="2"/>
      <scheme val="minor"/>
    </font>
    <font>
      <b/>
      <sz val="11"/>
      <color theme="1"/>
      <name val="Aptos Narrow"/>
      <family val="2"/>
      <scheme val="minor"/>
    </font>
    <font>
      <sz val="14"/>
      <color theme="1"/>
      <name val="Aptos Narrow"/>
      <family val="2"/>
      <scheme val="minor"/>
    </font>
    <font>
      <sz val="11"/>
      <color rgb="FFFF0000"/>
      <name val="Aptos Narrow"/>
      <family val="2"/>
      <scheme val="minor"/>
    </font>
    <font>
      <sz val="11"/>
      <color theme="1"/>
      <name val="Wingdings"/>
      <charset val="2"/>
    </font>
    <font>
      <b/>
      <sz val="11"/>
      <color rgb="FFFF0000"/>
      <name val="Aptos Narrow"/>
      <family val="2"/>
      <scheme val="minor"/>
    </font>
    <font>
      <sz val="11"/>
      <color theme="1"/>
      <name val="Aptos Narrow"/>
      <family val="2"/>
      <scheme val="minor"/>
    </font>
    <font>
      <sz val="11"/>
      <name val="Aptos Narrow"/>
      <family val="2"/>
      <scheme val="minor"/>
    </font>
    <font>
      <sz val="14"/>
      <name val="Aptos Narrow"/>
      <family val="2"/>
      <scheme val="minor"/>
    </font>
    <font>
      <b/>
      <sz val="11"/>
      <name val="Aptos Narrow"/>
      <family val="2"/>
      <scheme val="minor"/>
    </font>
    <font>
      <sz val="11"/>
      <name val="Wingdings"/>
      <charset val="2"/>
    </font>
    <font>
      <u/>
      <sz val="11"/>
      <color theme="10"/>
      <name val="Aptos Narrow"/>
      <family val="2"/>
      <scheme val="minor"/>
    </font>
    <font>
      <sz val="12"/>
      <color rgb="FF000000"/>
      <name val="Calibri"/>
      <family val="2"/>
    </font>
    <font>
      <b/>
      <u/>
      <sz val="12"/>
      <color rgb="FF000000"/>
      <name val="Calibri"/>
      <family val="2"/>
    </font>
    <font>
      <b/>
      <sz val="18"/>
      <name val="Aptos Narrow"/>
      <family val="2"/>
      <scheme val="minor"/>
    </font>
    <font>
      <b/>
      <sz val="11"/>
      <color theme="0"/>
      <name val="Aptos Narrow"/>
      <family val="2"/>
      <scheme val="minor"/>
    </font>
    <font>
      <sz val="11"/>
      <color theme="0"/>
      <name val="Aptos Narrow"/>
      <family val="2"/>
      <scheme val="minor"/>
    </font>
    <font>
      <b/>
      <sz val="14"/>
      <color theme="1"/>
      <name val="Aptos Narrow"/>
      <family val="2"/>
      <scheme val="minor"/>
    </font>
    <font>
      <i/>
      <sz val="14"/>
      <color theme="1"/>
      <name val="Aptos Narrow"/>
      <family val="2"/>
      <scheme val="minor"/>
    </font>
    <font>
      <b/>
      <sz val="16"/>
      <color rgb="FFFF0000"/>
      <name val="Aptos Narrow"/>
      <family val="2"/>
      <scheme val="minor"/>
    </font>
    <font>
      <b/>
      <sz val="14"/>
      <color rgb="FFFF0000"/>
      <name val="Aptos Narrow"/>
      <family val="2"/>
      <scheme val="minor"/>
    </font>
    <font>
      <b/>
      <sz val="14"/>
      <color rgb="FFFFC000"/>
      <name val="Aptos Narrow"/>
      <family val="2"/>
      <scheme val="minor"/>
    </font>
    <font>
      <b/>
      <sz val="14"/>
      <color rgb="FF00B050"/>
      <name val="Aptos Narrow"/>
      <family val="2"/>
      <scheme val="minor"/>
    </font>
    <font>
      <u/>
      <sz val="11"/>
      <name val="Aptos Narrow"/>
      <family val="2"/>
      <scheme val="minor"/>
    </font>
    <font>
      <sz val="12"/>
      <name val="Calibri"/>
      <family val="2"/>
    </font>
  </fonts>
  <fills count="5">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00B050"/>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diagonal/>
    </border>
    <border>
      <left style="thin">
        <color rgb="FF969696"/>
      </left>
      <right style="thin">
        <color rgb="FF969696"/>
      </right>
      <top/>
      <bottom/>
      <diagonal/>
    </border>
    <border>
      <left style="thin">
        <color rgb="FF969696"/>
      </left>
      <right style="thin">
        <color rgb="FF969696"/>
      </right>
      <top/>
      <bottom style="thin">
        <color rgb="FF969696"/>
      </bottom>
      <diagonal/>
    </border>
  </borders>
  <cellStyleXfs count="3">
    <xf numFmtId="0" fontId="0" fillId="0" borderId="0"/>
    <xf numFmtId="9" fontId="6" fillId="0" borderId="0" applyFont="0" applyFill="0" applyBorder="0" applyAlignment="0" applyProtection="0"/>
    <xf numFmtId="0" fontId="11" fillId="0" borderId="0" applyNumberFormat="0" applyFill="0" applyBorder="0" applyAlignment="0" applyProtection="0"/>
  </cellStyleXfs>
  <cellXfs count="113">
    <xf numFmtId="0" fontId="0" fillId="0" borderId="0" xfId="0"/>
    <xf numFmtId="0" fontId="1" fillId="0" borderId="0" xfId="0" applyFont="1"/>
    <xf numFmtId="0" fontId="0" fillId="0" borderId="0" xfId="0" applyAlignment="1">
      <alignment horizontal="center"/>
    </xf>
    <xf numFmtId="0" fontId="2" fillId="0" borderId="0" xfId="0" applyFont="1"/>
    <xf numFmtId="9" fontId="0" fillId="0" borderId="0" xfId="0" applyNumberFormat="1"/>
    <xf numFmtId="0" fontId="0" fillId="0" borderId="3" xfId="0" applyBorder="1"/>
    <xf numFmtId="0" fontId="0" fillId="0" borderId="4" xfId="0" applyBorder="1"/>
    <xf numFmtId="0" fontId="0" fillId="0" borderId="5" xfId="0" applyBorder="1"/>
    <xf numFmtId="0" fontId="1" fillId="0" borderId="0" xfId="0" applyFont="1" applyAlignment="1">
      <alignment horizontal="center"/>
    </xf>
    <xf numFmtId="0" fontId="0" fillId="0" borderId="0" xfId="0" applyAlignment="1">
      <alignment horizontal="left"/>
    </xf>
    <xf numFmtId="0" fontId="0" fillId="0" borderId="1" xfId="0" applyBorder="1"/>
    <xf numFmtId="0" fontId="4" fillId="0" borderId="0" xfId="0" applyFont="1" applyAlignment="1">
      <alignment horizontal="center"/>
    </xf>
    <xf numFmtId="0" fontId="3" fillId="0" borderId="0" xfId="0" applyFont="1"/>
    <xf numFmtId="0" fontId="5" fillId="0" borderId="0" xfId="0" applyFont="1"/>
    <xf numFmtId="2" fontId="0" fillId="0" borderId="0" xfId="0" applyNumberFormat="1" applyAlignment="1">
      <alignment horizontal="center"/>
    </xf>
    <xf numFmtId="0" fontId="0" fillId="0" borderId="8" xfId="0" applyBorder="1"/>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0" xfId="0" applyFont="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9" fontId="0" fillId="0" borderId="9" xfId="0" applyNumberFormat="1" applyBorder="1" applyAlignment="1">
      <alignment horizontal="left"/>
    </xf>
    <xf numFmtId="0" fontId="0" fillId="0" borderId="9" xfId="0" applyBorder="1" applyAlignment="1">
      <alignment horizontal="left"/>
    </xf>
    <xf numFmtId="2" fontId="5" fillId="0" borderId="0" xfId="0" applyNumberFormat="1" applyFont="1" applyAlignment="1">
      <alignment horizontal="left"/>
    </xf>
    <xf numFmtId="0" fontId="0" fillId="0" borderId="2" xfId="0" applyBorder="1" applyAlignment="1">
      <alignment horizontal="center"/>
    </xf>
    <xf numFmtId="9" fontId="0" fillId="0" borderId="6" xfId="1" applyFont="1" applyBorder="1" applyAlignment="1">
      <alignment horizontal="center"/>
    </xf>
    <xf numFmtId="9" fontId="0" fillId="0" borderId="7" xfId="1" applyFont="1" applyBorder="1" applyAlignment="1">
      <alignment horizontal="center"/>
    </xf>
    <xf numFmtId="0" fontId="0" fillId="0" borderId="7" xfId="0"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3" fillId="0" borderId="1" xfId="0" applyFont="1" applyBorder="1" applyAlignment="1">
      <alignment horizontal="right"/>
    </xf>
    <xf numFmtId="0" fontId="3" fillId="0" borderId="3" xfId="0" applyFont="1" applyBorder="1" applyAlignment="1">
      <alignment horizontal="right"/>
    </xf>
    <xf numFmtId="0" fontId="3" fillId="0" borderId="4" xfId="0" applyFont="1" applyBorder="1" applyAlignment="1">
      <alignment horizontal="right"/>
    </xf>
    <xf numFmtId="0" fontId="7" fillId="0" borderId="0" xfId="0" applyFont="1"/>
    <xf numFmtId="0" fontId="8" fillId="0" borderId="0" xfId="0" applyFont="1"/>
    <xf numFmtId="0" fontId="9" fillId="0" borderId="0" xfId="0" applyFont="1"/>
    <xf numFmtId="0" fontId="7" fillId="0" borderId="0" xfId="0" applyFont="1" applyAlignment="1">
      <alignment horizontal="right"/>
    </xf>
    <xf numFmtId="2" fontId="9" fillId="0" borderId="0" xfId="0" applyNumberFormat="1" applyFont="1" applyAlignment="1">
      <alignment horizontal="left"/>
    </xf>
    <xf numFmtId="0" fontId="7" fillId="0" borderId="1" xfId="0" applyFont="1" applyBorder="1" applyAlignment="1">
      <alignment horizontal="right"/>
    </xf>
    <xf numFmtId="0" fontId="7" fillId="0" borderId="1" xfId="0" applyFont="1" applyBorder="1" applyAlignment="1">
      <alignment horizontal="center"/>
    </xf>
    <xf numFmtId="0" fontId="7" fillId="0" borderId="3" xfId="0" applyFont="1" applyBorder="1" applyAlignment="1">
      <alignment horizontal="right"/>
    </xf>
    <xf numFmtId="0" fontId="7" fillId="0" borderId="3" xfId="0" applyFont="1" applyBorder="1" applyAlignment="1">
      <alignment horizontal="center"/>
    </xf>
    <xf numFmtId="0" fontId="7" fillId="0" borderId="4" xfId="0" applyFont="1" applyBorder="1" applyAlignment="1">
      <alignment horizontal="right"/>
    </xf>
    <xf numFmtId="0" fontId="7" fillId="0" borderId="4" xfId="0" applyFont="1" applyBorder="1" applyAlignment="1">
      <alignment horizontal="center"/>
    </xf>
    <xf numFmtId="0" fontId="9" fillId="0" borderId="0" xfId="0" applyFont="1" applyAlignment="1">
      <alignment horizontal="center"/>
    </xf>
    <xf numFmtId="0" fontId="10" fillId="0" borderId="0" xfId="0" applyFont="1" applyAlignment="1">
      <alignment horizontal="center"/>
    </xf>
    <xf numFmtId="0" fontId="7" fillId="0" borderId="2" xfId="0" applyFont="1" applyBorder="1" applyAlignment="1">
      <alignment horizontal="center"/>
    </xf>
    <xf numFmtId="9" fontId="7" fillId="0" borderId="6" xfId="1" applyFont="1" applyFill="1" applyBorder="1" applyAlignment="1">
      <alignment horizontal="center"/>
    </xf>
    <xf numFmtId="0" fontId="7" fillId="0" borderId="0" xfId="0" applyFont="1" applyAlignment="1">
      <alignment horizontal="center"/>
    </xf>
    <xf numFmtId="9" fontId="7" fillId="0" borderId="7" xfId="1" applyFont="1" applyFill="1" applyBorder="1" applyAlignment="1">
      <alignment horizontal="center"/>
    </xf>
    <xf numFmtId="0" fontId="7" fillId="0" borderId="7" xfId="0" applyFont="1" applyBorder="1" applyAlignment="1">
      <alignment horizontal="center"/>
    </xf>
    <xf numFmtId="0" fontId="7" fillId="0" borderId="5" xfId="0" applyFont="1" applyBorder="1" applyAlignment="1">
      <alignment horizontal="center"/>
    </xf>
    <xf numFmtId="0" fontId="7" fillId="0" borderId="8" xfId="0" applyFont="1" applyBorder="1" applyAlignment="1">
      <alignment horizontal="center"/>
    </xf>
    <xf numFmtId="0" fontId="7" fillId="0" borderId="0" xfId="0" applyFont="1" applyAlignment="1">
      <alignment horizontal="left"/>
    </xf>
    <xf numFmtId="0" fontId="7" fillId="0" borderId="5" xfId="0" applyFont="1" applyBorder="1"/>
    <xf numFmtId="0" fontId="7" fillId="0" borderId="8" xfId="0" applyFont="1" applyBorder="1"/>
    <xf numFmtId="2" fontId="7" fillId="0" borderId="0" xfId="0" applyNumberFormat="1" applyFont="1" applyAlignment="1">
      <alignment horizontal="center"/>
    </xf>
    <xf numFmtId="0" fontId="9" fillId="0" borderId="0" xfId="0" applyFont="1" applyAlignment="1">
      <alignment horizontal="left"/>
    </xf>
    <xf numFmtId="0" fontId="10" fillId="0" borderId="0" xfId="0" applyFont="1"/>
    <xf numFmtId="0" fontId="11" fillId="0" borderId="0" xfId="2"/>
    <xf numFmtId="0" fontId="12" fillId="0" borderId="0" xfId="0" applyFont="1"/>
    <xf numFmtId="0" fontId="12" fillId="0" borderId="0" xfId="0" applyFont="1" applyAlignment="1">
      <alignment horizontal="left" vertical="center" readingOrder="1"/>
    </xf>
    <xf numFmtId="0" fontId="13" fillId="0" borderId="0" xfId="0" applyFont="1" applyAlignment="1">
      <alignment horizontal="left" vertical="center" readingOrder="1"/>
    </xf>
    <xf numFmtId="0" fontId="14" fillId="0" borderId="0" xfId="0" applyFont="1"/>
    <xf numFmtId="9" fontId="7" fillId="0" borderId="10" xfId="0" applyNumberFormat="1" applyFont="1" applyBorder="1" applyAlignment="1" applyProtection="1">
      <alignment horizontal="left"/>
      <protection locked="0"/>
    </xf>
    <xf numFmtId="0" fontId="7" fillId="0" borderId="10" xfId="0" applyFont="1" applyBorder="1" applyAlignment="1" applyProtection="1">
      <alignment horizontal="left"/>
      <protection locked="0"/>
    </xf>
    <xf numFmtId="0" fontId="7" fillId="0" borderId="0" xfId="0" applyFont="1" applyProtection="1">
      <protection locked="0"/>
    </xf>
    <xf numFmtId="0" fontId="7" fillId="3" borderId="10" xfId="0" applyFont="1" applyFill="1" applyBorder="1" applyProtection="1">
      <protection locked="0"/>
    </xf>
    <xf numFmtId="0" fontId="0" fillId="0" borderId="0" xfId="0" applyAlignment="1">
      <alignment wrapText="1"/>
    </xf>
    <xf numFmtId="0" fontId="0" fillId="0" borderId="3" xfId="0" applyBorder="1" applyAlignment="1">
      <alignment wrapText="1"/>
    </xf>
    <xf numFmtId="0" fontId="0" fillId="0" borderId="4" xfId="0" applyBorder="1" applyAlignment="1">
      <alignment wrapText="1"/>
    </xf>
    <xf numFmtId="0" fontId="0" fillId="0" borderId="5" xfId="0" applyBorder="1" applyAlignment="1">
      <alignment wrapText="1"/>
    </xf>
    <xf numFmtId="0" fontId="11" fillId="0" borderId="7" xfId="2" applyBorder="1" applyProtection="1">
      <protection locked="0"/>
    </xf>
    <xf numFmtId="0" fontId="0" fillId="0" borderId="0" xfId="0" applyProtection="1">
      <protection locked="0"/>
    </xf>
    <xf numFmtId="0" fontId="13" fillId="0" borderId="7" xfId="0" applyFont="1" applyBorder="1" applyAlignment="1" applyProtection="1">
      <alignment horizontal="left" vertical="center" readingOrder="1"/>
      <protection locked="0"/>
    </xf>
    <xf numFmtId="0" fontId="0" fillId="2"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0" fillId="0" borderId="2" xfId="0" applyBorder="1"/>
    <xf numFmtId="0" fontId="19" fillId="0" borderId="11" xfId="0" applyFont="1" applyBorder="1" applyAlignment="1">
      <alignment horizontal="center" vertical="center"/>
    </xf>
    <xf numFmtId="0" fontId="0" fillId="0" borderId="12" xfId="0" applyBorder="1" applyAlignment="1">
      <alignment horizontal="left" vertical="center" indent="1"/>
    </xf>
    <xf numFmtId="0" fontId="17" fillId="0" borderId="13" xfId="0" applyFont="1" applyBorder="1" applyAlignment="1">
      <alignment horizontal="left" vertical="center" wrapText="1"/>
    </xf>
    <xf numFmtId="0" fontId="2" fillId="0" borderId="13" xfId="0" applyFont="1" applyBorder="1" applyAlignment="1">
      <alignment horizontal="left" vertical="center" wrapText="1"/>
    </xf>
    <xf numFmtId="0" fontId="2" fillId="0" borderId="13" xfId="0" applyFont="1" applyBorder="1" applyAlignment="1">
      <alignment wrapText="1"/>
    </xf>
    <xf numFmtId="0" fontId="0" fillId="0" borderId="14" xfId="0" applyBorder="1" applyAlignment="1">
      <alignment horizontal="left" vertical="center" indent="1"/>
    </xf>
    <xf numFmtId="0" fontId="16" fillId="0" borderId="0" xfId="0" applyFont="1"/>
    <xf numFmtId="0" fontId="16" fillId="0" borderId="0" xfId="0" applyFont="1" applyAlignment="1">
      <alignment horizontal="center"/>
    </xf>
    <xf numFmtId="2" fontId="16" fillId="0" borderId="0" xfId="0" applyNumberFormat="1" applyFont="1" applyAlignment="1">
      <alignment horizontal="center"/>
    </xf>
    <xf numFmtId="0" fontId="16" fillId="0" borderId="0" xfId="0" applyFont="1" applyAlignment="1">
      <alignment horizontal="right"/>
    </xf>
    <xf numFmtId="164" fontId="16" fillId="0" borderId="0" xfId="0" applyNumberFormat="1" applyFont="1" applyAlignment="1">
      <alignment horizontal="left"/>
    </xf>
    <xf numFmtId="2" fontId="15" fillId="0" borderId="0" xfId="0" applyNumberFormat="1" applyFont="1" applyAlignment="1">
      <alignment horizontal="left"/>
    </xf>
    <xf numFmtId="0" fontId="23" fillId="0" borderId="0" xfId="2" applyFont="1"/>
    <xf numFmtId="0" fontId="23" fillId="3" borderId="0" xfId="2" applyFont="1" applyFill="1"/>
    <xf numFmtId="0" fontId="23" fillId="0" borderId="0" xfId="2" quotePrefix="1" applyFont="1"/>
    <xf numFmtId="0" fontId="24" fillId="0" borderId="0" xfId="0" applyFont="1" applyAlignment="1">
      <alignment horizontal="left" vertical="center" readingOrder="1"/>
    </xf>
    <xf numFmtId="0" fontId="24" fillId="0" borderId="0" xfId="0" applyFont="1"/>
    <xf numFmtId="0" fontId="11" fillId="0" borderId="7" xfId="2" applyFill="1" applyBorder="1" applyProtection="1">
      <protection locked="0"/>
    </xf>
    <xf numFmtId="0" fontId="0" fillId="0" borderId="6" xfId="0" applyBorder="1"/>
    <xf numFmtId="0" fontId="11" fillId="0" borderId="7" xfId="2" applyBorder="1" applyProtection="1"/>
    <xf numFmtId="0" fontId="0" fillId="0" borderId="7" xfId="0" applyBorder="1"/>
    <xf numFmtId="0" fontId="11" fillId="0" borderId="7" xfId="2" applyFill="1" applyBorder="1" applyProtection="1"/>
    <xf numFmtId="0" fontId="7" fillId="0" borderId="10" xfId="0" applyFont="1" applyBorder="1"/>
    <xf numFmtId="0" fontId="9" fillId="0" borderId="0" xfId="0" applyFont="1" applyAlignment="1">
      <alignment horizontal="right"/>
    </xf>
    <xf numFmtId="164" fontId="7" fillId="0" borderId="0" xfId="0" applyNumberFormat="1" applyFont="1"/>
    <xf numFmtId="0" fontId="0" fillId="3" borderId="0" xfId="0" applyFill="1"/>
    <xf numFmtId="0" fontId="17" fillId="0" borderId="0" xfId="0" applyFont="1"/>
    <xf numFmtId="0" fontId="7" fillId="0" borderId="0" xfId="0" applyFont="1" applyAlignment="1">
      <alignment horizontal="left" vertical="top" wrapText="1"/>
    </xf>
    <xf numFmtId="0" fontId="14" fillId="0" borderId="0" xfId="0" applyFont="1" applyAlignment="1">
      <alignment horizont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0" xfId="0" applyFont="1" applyAlignment="1">
      <alignment horizontal="center" vertical="center" wrapText="1"/>
    </xf>
  </cellXfs>
  <cellStyles count="3">
    <cellStyle name="Hipervínculo" xfId="2" builtinId="8"/>
    <cellStyle name="Normal" xfId="0" builtinId="0"/>
    <cellStyle name="Porcentaje" xfId="1" builtinId="5"/>
  </cellStyles>
  <dxfs count="47">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theme="0"/>
        </patternFill>
      </fill>
    </dxf>
    <dxf>
      <fill>
        <patternFill>
          <bgColor rgb="FFFFFF00"/>
        </patternFill>
      </fill>
    </dxf>
    <dxf>
      <fill>
        <patternFill>
          <bgColor rgb="FFFF0000"/>
        </patternFill>
      </fill>
    </dxf>
    <dxf>
      <fill>
        <patternFill>
          <bgColor rgb="FFFFFF0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theme="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0000"/>
        </patternFill>
      </fill>
    </dxf>
    <dxf>
      <fill>
        <patternFill>
          <bgColor theme="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theme="0"/>
        </patternFill>
      </fill>
    </dxf>
    <dxf>
      <fill>
        <patternFill>
          <bgColor rgb="FFFFFF00"/>
        </patternFill>
      </fill>
    </dxf>
    <dxf>
      <fill>
        <patternFill>
          <bgColor rgb="FF92D050"/>
        </patternFill>
      </fill>
    </dxf>
  </dxfs>
  <tableStyles count="0" defaultTableStyle="TableStyleMedium2" defaultPivotStyle="PivotStyleLight16"/>
  <colors>
    <mruColors>
      <color rgb="FF2A2F98"/>
      <color rgb="FF02AAED"/>
      <color rgb="FF04790A"/>
      <color rgb="FFCC2F39"/>
      <color rgb="FF969696"/>
      <color rgb="FF696868"/>
      <color rgb="FF2F329B"/>
      <color rgb="FFF5C71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Autoevalaución!$B$7</c:f>
          <c:strCache>
            <c:ptCount val="1"/>
            <c:pt idx="0">
              <c:v>Aguadas (% potreros con agua)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2-30F2-48B3-93CD-335463A87A68}"/>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30F2-48B3-93CD-335463A87A68}"/>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4-30F2-48B3-93CD-335463A87A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698-4FF0-A1EE-A151FC606257}"/>
              </c:ext>
            </c:extLst>
          </c:dPt>
          <c:dPt>
            <c:idx val="4"/>
            <c:bubble3D val="0"/>
            <c:spPr>
              <a:noFill/>
              <a:ln w="19050">
                <a:solidFill>
                  <a:schemeClr val="lt1"/>
                </a:solidFill>
              </a:ln>
              <a:effectLst/>
            </c:spPr>
            <c:extLst>
              <c:ext xmlns:c16="http://schemas.microsoft.com/office/drawing/2014/chart" uri="{C3380CC4-5D6E-409C-BE32-E72D297353CC}">
                <c16:uniqueId val="{00000001-30F2-48B3-93CD-335463A87A68}"/>
              </c:ext>
            </c:extLst>
          </c:dPt>
          <c:val>
            <c:numRef>
              <c:f>Autoevalaución!$Q$7:$U$7</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0-30F2-48B3-93CD-335463A87A68}"/>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7-30F2-48B3-93CD-335463A87A68}"/>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8-30F2-48B3-93CD-335463A87A68}"/>
              </c:ext>
            </c:extLst>
          </c:dPt>
          <c:dPt>
            <c:idx val="2"/>
            <c:bubble3D val="0"/>
            <c:spPr>
              <a:noFill/>
              <a:ln w="19050">
                <a:noFill/>
              </a:ln>
              <a:effectLst/>
            </c:spPr>
            <c:extLst>
              <c:ext xmlns:c16="http://schemas.microsoft.com/office/drawing/2014/chart" uri="{C3380CC4-5D6E-409C-BE32-E72D297353CC}">
                <c16:uniqueId val="{00000006-30F2-48B3-93CD-335463A87A68}"/>
              </c:ext>
            </c:extLst>
          </c:dPt>
          <c:val>
            <c:numRef>
              <c:f>Autoevalaución!$V$7:$X$7</c:f>
              <c:numCache>
                <c:formatCode>0.00</c:formatCode>
                <c:ptCount val="3"/>
                <c:pt idx="0">
                  <c:v>1.4750000000000001</c:v>
                </c:pt>
                <c:pt idx="1">
                  <c:v>0.05</c:v>
                </c:pt>
                <c:pt idx="2">
                  <c:v>4.4749999999999996</c:v>
                </c:pt>
              </c:numCache>
            </c:numRef>
          </c:val>
          <c:extLst>
            <c:ext xmlns:c16="http://schemas.microsoft.com/office/drawing/2014/chart" uri="{C3380CC4-5D6E-409C-BE32-E72D297353CC}">
              <c16:uniqueId val="{00000005-30F2-48B3-93CD-335463A87A68}"/>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UY"/>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filled"/>
        <c:varyColors val="0"/>
        <c:ser>
          <c:idx val="1"/>
          <c:order val="0"/>
          <c:tx>
            <c:v>tres</c:v>
          </c:tx>
          <c:spPr>
            <a:solidFill>
              <a:srgbClr val="92D050"/>
            </a:solidFill>
            <a:ln>
              <a:noFill/>
            </a:ln>
            <a:effectLst/>
          </c:spPr>
          <c:cat>
            <c:strRef>
              <c:f>Desagregado!$O$58:$O$61</c:f>
              <c:strCache>
                <c:ptCount val="4"/>
                <c:pt idx="0">
                  <c:v>Manejo de rodeo de cría</c:v>
                </c:pt>
                <c:pt idx="1">
                  <c:v>Manejo de la oveja de cría </c:v>
                </c:pt>
                <c:pt idx="2">
                  <c:v>Suplementación</c:v>
                </c:pt>
                <c:pt idx="3">
                  <c:v>Genética </c:v>
                </c:pt>
              </c:strCache>
            </c:strRef>
          </c:cat>
          <c:val>
            <c:numRef>
              <c:f>Desagregado!$Q$58:$Q$61</c:f>
              <c:numCache>
                <c:formatCode>General</c:formatCode>
                <c:ptCount val="4"/>
                <c:pt idx="0">
                  <c:v>3</c:v>
                </c:pt>
                <c:pt idx="1">
                  <c:v>3</c:v>
                </c:pt>
                <c:pt idx="2">
                  <c:v>3</c:v>
                </c:pt>
                <c:pt idx="3">
                  <c:v>3</c:v>
                </c:pt>
              </c:numCache>
            </c:numRef>
          </c:val>
          <c:extLst>
            <c:ext xmlns:c16="http://schemas.microsoft.com/office/drawing/2014/chart" uri="{C3380CC4-5D6E-409C-BE32-E72D297353CC}">
              <c16:uniqueId val="{00000002-8911-4B2E-81E9-40037DC1A3F0}"/>
            </c:ext>
          </c:extLst>
        </c:ser>
        <c:ser>
          <c:idx val="2"/>
          <c:order val="1"/>
          <c:tx>
            <c:v>dos</c:v>
          </c:tx>
          <c:spPr>
            <a:solidFill>
              <a:srgbClr val="FFFF00"/>
            </a:solidFill>
            <a:ln>
              <a:noFill/>
            </a:ln>
            <a:effectLst/>
          </c:spPr>
          <c:cat>
            <c:strRef>
              <c:f>Desagregado!$O$58:$O$61</c:f>
              <c:strCache>
                <c:ptCount val="4"/>
                <c:pt idx="0">
                  <c:v>Manejo de rodeo de cría</c:v>
                </c:pt>
                <c:pt idx="1">
                  <c:v>Manejo de la oveja de cría </c:v>
                </c:pt>
                <c:pt idx="2">
                  <c:v>Suplementación</c:v>
                </c:pt>
                <c:pt idx="3">
                  <c:v>Genética </c:v>
                </c:pt>
              </c:strCache>
            </c:strRef>
          </c:cat>
          <c:val>
            <c:numRef>
              <c:f>Desagregado!$R$58:$R$61</c:f>
              <c:numCache>
                <c:formatCode>General</c:formatCode>
                <c:ptCount val="4"/>
                <c:pt idx="0">
                  <c:v>2</c:v>
                </c:pt>
                <c:pt idx="1">
                  <c:v>2</c:v>
                </c:pt>
                <c:pt idx="2">
                  <c:v>2</c:v>
                </c:pt>
                <c:pt idx="3">
                  <c:v>2</c:v>
                </c:pt>
              </c:numCache>
            </c:numRef>
          </c:val>
          <c:extLst>
            <c:ext xmlns:c16="http://schemas.microsoft.com/office/drawing/2014/chart" uri="{C3380CC4-5D6E-409C-BE32-E72D297353CC}">
              <c16:uniqueId val="{00000003-8911-4B2E-81E9-40037DC1A3F0}"/>
            </c:ext>
          </c:extLst>
        </c:ser>
        <c:ser>
          <c:idx val="3"/>
          <c:order val="2"/>
          <c:tx>
            <c:v>uno</c:v>
          </c:tx>
          <c:spPr>
            <a:solidFill>
              <a:srgbClr val="FF0000"/>
            </a:solidFill>
            <a:ln>
              <a:noFill/>
            </a:ln>
            <a:effectLst/>
          </c:spPr>
          <c:cat>
            <c:strRef>
              <c:f>Desagregado!$O$58:$O$61</c:f>
              <c:strCache>
                <c:ptCount val="4"/>
                <c:pt idx="0">
                  <c:v>Manejo de rodeo de cría</c:v>
                </c:pt>
                <c:pt idx="1">
                  <c:v>Manejo de la oveja de cría </c:v>
                </c:pt>
                <c:pt idx="2">
                  <c:v>Suplementación</c:v>
                </c:pt>
                <c:pt idx="3">
                  <c:v>Genética </c:v>
                </c:pt>
              </c:strCache>
            </c:strRef>
          </c:cat>
          <c:val>
            <c:numRef>
              <c:f>Desagregado!$S$58:$S$61</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4-8911-4B2E-81E9-40037DC1A3F0}"/>
            </c:ext>
          </c:extLst>
        </c:ser>
        <c:ser>
          <c:idx val="0"/>
          <c:order val="3"/>
          <c:tx>
            <c:strRef>
              <c:f>Desagregado!$O$57</c:f>
              <c:strCache>
                <c:ptCount val="1"/>
                <c:pt idx="0">
                  <c:v>Manejo ganadero</c:v>
                </c:pt>
              </c:strCache>
            </c:strRef>
          </c:tx>
          <c:spPr>
            <a:solidFill>
              <a:srgbClr val="000000">
                <a:alpha val="50196"/>
              </a:srgbClr>
            </a:solidFill>
            <a:ln w="38100">
              <a:solidFill>
                <a:schemeClr val="tx1"/>
              </a:solidFill>
            </a:ln>
            <a:effectLst/>
          </c:spPr>
          <c:cat>
            <c:strRef>
              <c:f>Desagregado!$O$58:$O$61</c:f>
              <c:strCache>
                <c:ptCount val="4"/>
                <c:pt idx="0">
                  <c:v>Manejo de rodeo de cría</c:v>
                </c:pt>
                <c:pt idx="1">
                  <c:v>Manejo de la oveja de cría </c:v>
                </c:pt>
                <c:pt idx="2">
                  <c:v>Suplementación</c:v>
                </c:pt>
                <c:pt idx="3">
                  <c:v>Genética </c:v>
                </c:pt>
              </c:strCache>
            </c:strRef>
          </c:cat>
          <c:val>
            <c:numRef>
              <c:f>Desagregado!$P$58:$P$61</c:f>
              <c:numCache>
                <c:formatCode>General</c:formatCode>
                <c:ptCount val="4"/>
                <c:pt idx="0">
                  <c:v>3</c:v>
                </c:pt>
                <c:pt idx="1">
                  <c:v>3</c:v>
                </c:pt>
                <c:pt idx="2">
                  <c:v>3</c:v>
                </c:pt>
                <c:pt idx="3">
                  <c:v>3</c:v>
                </c:pt>
              </c:numCache>
            </c:numRef>
          </c:val>
          <c:extLst>
            <c:ext xmlns:c16="http://schemas.microsoft.com/office/drawing/2014/chart" uri="{C3380CC4-5D6E-409C-BE32-E72D297353CC}">
              <c16:uniqueId val="{00000000-8911-4B2E-81E9-40037DC1A3F0}"/>
            </c:ext>
          </c:extLst>
        </c:ser>
        <c:dLbls>
          <c:showLegendKey val="0"/>
          <c:showVal val="0"/>
          <c:showCatName val="0"/>
          <c:showSerName val="0"/>
          <c:showPercent val="0"/>
          <c:showBubbleSize val="0"/>
        </c:dLbls>
        <c:axId val="333947599"/>
        <c:axId val="333948559"/>
      </c:radarChart>
      <c:catAx>
        <c:axId val="3339475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33948559"/>
        <c:crosses val="autoZero"/>
        <c:auto val="1"/>
        <c:lblAlgn val="ctr"/>
        <c:lblOffset val="100"/>
        <c:noMultiLvlLbl val="0"/>
      </c:catAx>
      <c:valAx>
        <c:axId val="33394855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33947599"/>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UY">
                <a:solidFill>
                  <a:schemeClr val="tx1"/>
                </a:solidFill>
              </a:rPr>
              <a:t>Sistema de monitoreo</a:t>
            </a:r>
          </a:p>
        </c:rich>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Desagregado!$X$14:$Z$14</c:f>
              <c:numCache>
                <c:formatCode>0.00</c:formatCode>
                <c:ptCount val="3"/>
                <c:pt idx="0">
                  <c:v>2.9750000000000001</c:v>
                </c:pt>
                <c:pt idx="1">
                  <c:v>0.05</c:v>
                </c:pt>
                <c:pt idx="2">
                  <c:v>2.9750000000000001</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Gestor </a:t>
            </a:r>
          </a:p>
        </c:rich>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Desagregado!$X$15:$Z$15</c:f>
              <c:numCache>
                <c:formatCode>0.00</c:formatCode>
                <c:ptCount val="3"/>
                <c:pt idx="0">
                  <c:v>1.6416666666666668</c:v>
                </c:pt>
                <c:pt idx="1">
                  <c:v>0.05</c:v>
                </c:pt>
                <c:pt idx="2">
                  <c:v>4.3083333333333336</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filled"/>
        <c:varyColors val="0"/>
        <c:ser>
          <c:idx val="1"/>
          <c:order val="0"/>
          <c:spPr>
            <a:solidFill>
              <a:srgbClr val="92D050"/>
            </a:solidFill>
            <a:ln w="25400">
              <a:noFill/>
            </a:ln>
            <a:effectLst/>
          </c:spPr>
          <c:cat>
            <c:strRef>
              <c:f>Desagregado!$O$68:$O$70</c:f>
              <c:strCache>
                <c:ptCount val="3"/>
                <c:pt idx="0">
                  <c:v>Actualización</c:v>
                </c:pt>
                <c:pt idx="1">
                  <c:v>Tiempo para pensar</c:v>
                </c:pt>
                <c:pt idx="2">
                  <c:v>Simplicidad del sistema</c:v>
                </c:pt>
              </c:strCache>
            </c:strRef>
          </c:cat>
          <c:val>
            <c:numRef>
              <c:f>Desagregado!$Q$68:$Q$70</c:f>
              <c:numCache>
                <c:formatCode>General</c:formatCode>
                <c:ptCount val="3"/>
                <c:pt idx="0">
                  <c:v>3</c:v>
                </c:pt>
                <c:pt idx="1">
                  <c:v>3</c:v>
                </c:pt>
                <c:pt idx="2">
                  <c:v>3</c:v>
                </c:pt>
              </c:numCache>
            </c:numRef>
          </c:val>
          <c:extLst>
            <c:ext xmlns:c16="http://schemas.microsoft.com/office/drawing/2014/chart" uri="{C3380CC4-5D6E-409C-BE32-E72D297353CC}">
              <c16:uniqueId val="{00000002-8911-4B2E-81E9-40037DC1A3F0}"/>
            </c:ext>
          </c:extLst>
        </c:ser>
        <c:ser>
          <c:idx val="2"/>
          <c:order val="1"/>
          <c:spPr>
            <a:solidFill>
              <a:srgbClr val="FFFF00"/>
            </a:solidFill>
            <a:ln w="25400">
              <a:noFill/>
            </a:ln>
            <a:effectLst/>
          </c:spPr>
          <c:cat>
            <c:strRef>
              <c:f>Desagregado!$O$68:$O$70</c:f>
              <c:strCache>
                <c:ptCount val="3"/>
                <c:pt idx="0">
                  <c:v>Actualización</c:v>
                </c:pt>
                <c:pt idx="1">
                  <c:v>Tiempo para pensar</c:v>
                </c:pt>
                <c:pt idx="2">
                  <c:v>Simplicidad del sistema</c:v>
                </c:pt>
              </c:strCache>
            </c:strRef>
          </c:cat>
          <c:val>
            <c:numRef>
              <c:f>Desagregado!$R$68:$R$70</c:f>
              <c:numCache>
                <c:formatCode>General</c:formatCode>
                <c:ptCount val="3"/>
                <c:pt idx="0">
                  <c:v>2</c:v>
                </c:pt>
                <c:pt idx="1">
                  <c:v>2</c:v>
                </c:pt>
                <c:pt idx="2">
                  <c:v>2</c:v>
                </c:pt>
              </c:numCache>
            </c:numRef>
          </c:val>
          <c:extLst>
            <c:ext xmlns:c16="http://schemas.microsoft.com/office/drawing/2014/chart" uri="{C3380CC4-5D6E-409C-BE32-E72D297353CC}">
              <c16:uniqueId val="{00000003-8911-4B2E-81E9-40037DC1A3F0}"/>
            </c:ext>
          </c:extLst>
        </c:ser>
        <c:ser>
          <c:idx val="3"/>
          <c:order val="2"/>
          <c:spPr>
            <a:solidFill>
              <a:srgbClr val="FF0000"/>
            </a:solidFill>
            <a:ln w="25400">
              <a:noFill/>
            </a:ln>
            <a:effectLst/>
          </c:spPr>
          <c:cat>
            <c:strRef>
              <c:f>Desagregado!$O$68:$O$70</c:f>
              <c:strCache>
                <c:ptCount val="3"/>
                <c:pt idx="0">
                  <c:v>Actualización</c:v>
                </c:pt>
                <c:pt idx="1">
                  <c:v>Tiempo para pensar</c:v>
                </c:pt>
                <c:pt idx="2">
                  <c:v>Simplicidad del sistema</c:v>
                </c:pt>
              </c:strCache>
            </c:strRef>
          </c:cat>
          <c:val>
            <c:numRef>
              <c:f>Desagregado!$S$68:$S$70</c:f>
              <c:numCache>
                <c:formatCode>General</c:formatCode>
                <c:ptCount val="3"/>
                <c:pt idx="0">
                  <c:v>1</c:v>
                </c:pt>
                <c:pt idx="1">
                  <c:v>1</c:v>
                </c:pt>
                <c:pt idx="2">
                  <c:v>1</c:v>
                </c:pt>
              </c:numCache>
            </c:numRef>
          </c:val>
          <c:extLst>
            <c:ext xmlns:c16="http://schemas.microsoft.com/office/drawing/2014/chart" uri="{C3380CC4-5D6E-409C-BE32-E72D297353CC}">
              <c16:uniqueId val="{00000004-8911-4B2E-81E9-40037DC1A3F0}"/>
            </c:ext>
          </c:extLst>
        </c:ser>
        <c:ser>
          <c:idx val="0"/>
          <c:order val="3"/>
          <c:tx>
            <c:strRef>
              <c:f>Desagregado!$O$67</c:f>
              <c:strCache>
                <c:ptCount val="1"/>
                <c:pt idx="0">
                  <c:v>Gestor </c:v>
                </c:pt>
              </c:strCache>
            </c:strRef>
          </c:tx>
          <c:spPr>
            <a:solidFill>
              <a:srgbClr val="000000">
                <a:alpha val="50196"/>
              </a:srgbClr>
            </a:solidFill>
            <a:ln w="38100">
              <a:solidFill>
                <a:schemeClr val="tx1"/>
              </a:solidFill>
            </a:ln>
            <a:effectLst/>
          </c:spPr>
          <c:cat>
            <c:strRef>
              <c:f>Desagregado!$O$68:$O$70</c:f>
              <c:strCache>
                <c:ptCount val="3"/>
                <c:pt idx="0">
                  <c:v>Actualización</c:v>
                </c:pt>
                <c:pt idx="1">
                  <c:v>Tiempo para pensar</c:v>
                </c:pt>
                <c:pt idx="2">
                  <c:v>Simplicidad del sistema</c:v>
                </c:pt>
              </c:strCache>
            </c:strRef>
          </c:cat>
          <c:val>
            <c:numRef>
              <c:f>Desagregado!$P$68:$P$70</c:f>
              <c:numCache>
                <c:formatCode>General</c:formatCode>
                <c:ptCount val="3"/>
                <c:pt idx="0">
                  <c:v>1</c:v>
                </c:pt>
                <c:pt idx="1">
                  <c:v>1</c:v>
                </c:pt>
                <c:pt idx="2">
                  <c:v>3</c:v>
                </c:pt>
              </c:numCache>
            </c:numRef>
          </c:val>
          <c:extLst>
            <c:ext xmlns:c16="http://schemas.microsoft.com/office/drawing/2014/chart" uri="{C3380CC4-5D6E-409C-BE32-E72D297353CC}">
              <c16:uniqueId val="{00000000-8911-4B2E-81E9-40037DC1A3F0}"/>
            </c:ext>
          </c:extLst>
        </c:ser>
        <c:dLbls>
          <c:showLegendKey val="0"/>
          <c:showVal val="0"/>
          <c:showCatName val="0"/>
          <c:showSerName val="0"/>
          <c:showPercent val="0"/>
          <c:showBubbleSize val="0"/>
        </c:dLbls>
        <c:axId val="333947599"/>
        <c:axId val="333948559"/>
      </c:radarChart>
      <c:catAx>
        <c:axId val="3339475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33948559"/>
        <c:crosses val="autoZero"/>
        <c:auto val="1"/>
        <c:lblAlgn val="ctr"/>
        <c:lblOffset val="100"/>
        <c:noMultiLvlLbl val="0"/>
      </c:catAx>
      <c:valAx>
        <c:axId val="33394855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33947599"/>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13648293963258"/>
          <c:y val="0.17171296296296298"/>
          <c:w val="0.65805796150481188"/>
          <c:h val="0.6153546952464275"/>
        </c:manualLayout>
      </c:layout>
      <c:barChart>
        <c:barDir val="bar"/>
        <c:grouping val="clustered"/>
        <c:varyColors val="0"/>
        <c:ser>
          <c:idx val="0"/>
          <c:order val="0"/>
          <c:tx>
            <c:strRef>
              <c:f>Desagregado!$O$64</c:f>
              <c:strCache>
                <c:ptCount val="1"/>
                <c:pt idx="0">
                  <c:v>Grado de monitoreo </c:v>
                </c:pt>
              </c:strCache>
            </c:strRef>
          </c:tx>
          <c:spPr>
            <a:solidFill>
              <a:schemeClr val="tx1">
                <a:lumMod val="95000"/>
                <a:lumOff val="5000"/>
                <a:alpha val="50000"/>
              </a:schemeClr>
            </a:solidFill>
            <a:ln w="38100">
              <a:solidFill>
                <a:schemeClr val="tx1"/>
              </a:solidFill>
            </a:ln>
            <a:effectLst/>
          </c:spPr>
          <c:invertIfNegative val="0"/>
          <c:val>
            <c:numRef>
              <c:f>Desagregado!$P$64</c:f>
              <c:numCache>
                <c:formatCode>General</c:formatCode>
                <c:ptCount val="1"/>
                <c:pt idx="0">
                  <c:v>3</c:v>
                </c:pt>
              </c:numCache>
            </c:numRef>
          </c:val>
          <c:extLst>
            <c:ext xmlns:c16="http://schemas.microsoft.com/office/drawing/2014/chart" uri="{C3380CC4-5D6E-409C-BE32-E72D297353CC}">
              <c16:uniqueId val="{00000000-3242-4033-A693-310B9AE93840}"/>
            </c:ext>
          </c:extLst>
        </c:ser>
        <c:ser>
          <c:idx val="1"/>
          <c:order val="1"/>
          <c:tx>
            <c:strRef>
              <c:f>Desagregado!$O$65</c:f>
              <c:strCache>
                <c:ptCount val="1"/>
                <c:pt idx="0">
                  <c:v>Rel. I/P</c:v>
                </c:pt>
              </c:strCache>
            </c:strRef>
          </c:tx>
          <c:spPr>
            <a:solidFill>
              <a:schemeClr val="accent2"/>
            </a:solidFill>
            <a:ln w="38100">
              <a:solidFill>
                <a:schemeClr val="tx1"/>
              </a:solidFill>
            </a:ln>
            <a:effectLst/>
          </c:spPr>
          <c:invertIfNegative val="0"/>
          <c:dPt>
            <c:idx val="0"/>
            <c:invertIfNegative val="0"/>
            <c:bubble3D val="0"/>
            <c:spPr>
              <a:solidFill>
                <a:schemeClr val="tx1">
                  <a:lumMod val="95000"/>
                  <a:lumOff val="5000"/>
                  <a:alpha val="50000"/>
                </a:schemeClr>
              </a:solidFill>
              <a:ln w="38100">
                <a:solidFill>
                  <a:schemeClr val="tx1"/>
                </a:solidFill>
              </a:ln>
              <a:effectLst/>
            </c:spPr>
            <c:extLst>
              <c:ext xmlns:c16="http://schemas.microsoft.com/office/drawing/2014/chart" uri="{C3380CC4-5D6E-409C-BE32-E72D297353CC}">
                <c16:uniqueId val="{00000003-3242-4033-A693-310B9AE93840}"/>
              </c:ext>
            </c:extLst>
          </c:dPt>
          <c:val>
            <c:numRef>
              <c:f>Desagregado!$P$65</c:f>
              <c:numCache>
                <c:formatCode>General</c:formatCode>
                <c:ptCount val="1"/>
                <c:pt idx="0">
                  <c:v>3</c:v>
                </c:pt>
              </c:numCache>
            </c:numRef>
          </c:val>
          <c:extLst>
            <c:ext xmlns:c16="http://schemas.microsoft.com/office/drawing/2014/chart" uri="{C3380CC4-5D6E-409C-BE32-E72D297353CC}">
              <c16:uniqueId val="{00000001-3242-4033-A693-310B9AE93840}"/>
            </c:ext>
          </c:extLst>
        </c:ser>
        <c:dLbls>
          <c:showLegendKey val="0"/>
          <c:showVal val="0"/>
          <c:showCatName val="0"/>
          <c:showSerName val="0"/>
          <c:showPercent val="0"/>
          <c:showBubbleSize val="0"/>
        </c:dLbls>
        <c:gapWidth val="0"/>
        <c:axId val="327601183"/>
        <c:axId val="327599263"/>
      </c:barChart>
      <c:catAx>
        <c:axId val="327601183"/>
        <c:scaling>
          <c:orientation val="minMax"/>
        </c:scaling>
        <c:delete val="1"/>
        <c:axPos val="l"/>
        <c:numFmt formatCode="General" sourceLinked="1"/>
        <c:majorTickMark val="none"/>
        <c:minorTickMark val="none"/>
        <c:tickLblPos val="nextTo"/>
        <c:crossAx val="327599263"/>
        <c:crosses val="autoZero"/>
        <c:auto val="1"/>
        <c:lblAlgn val="ctr"/>
        <c:lblOffset val="100"/>
        <c:noMultiLvlLbl val="0"/>
      </c:catAx>
      <c:valAx>
        <c:axId val="327599263"/>
        <c:scaling>
          <c:orientation val="minMax"/>
          <c:max val="3"/>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27601183"/>
        <c:crosses val="autoZero"/>
        <c:crossBetween val="between"/>
        <c:majorUnit val="1"/>
      </c:valAx>
      <c:spPr>
        <a:gradFill flip="none" rotWithShape="1">
          <a:gsLst>
            <a:gs pos="0">
              <a:srgbClr val="92D050"/>
            </a:gs>
            <a:gs pos="35000">
              <a:srgbClr val="FFFF00"/>
            </a:gs>
            <a:gs pos="68000">
              <a:srgbClr val="FFFF00"/>
            </a:gs>
            <a:gs pos="100000">
              <a:srgbClr val="FF0000"/>
            </a:gs>
          </a:gsLst>
          <a:lin ang="10800000" scaled="1"/>
          <a:tileRect/>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'Ingreso de datos'!$AH$3</c:f>
          <c:strCache>
            <c:ptCount val="1"/>
            <c:pt idx="0">
              <c:v>Índice general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'Ingreso de datos'!$X$2:$AB$2</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'Ingreso de datos'!$AC$2:$AE$2</c:f>
              <c:numCache>
                <c:formatCode>0.00</c:formatCode>
                <c:ptCount val="3"/>
                <c:pt idx="0">
                  <c:v>2.5680555555555555</c:v>
                </c:pt>
                <c:pt idx="1">
                  <c:v>0.05</c:v>
                </c:pt>
                <c:pt idx="2">
                  <c:v>3.3819444444444446</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UY"/>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Desagregado!$O$10</c:f>
          <c:strCache>
            <c:ptCount val="1"/>
            <c:pt idx="0">
              <c:v>Infraestructura</c:v>
            </c:pt>
          </c:strCache>
        </c:strRef>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Desagregado!$X$10:$Z$10</c:f>
              <c:numCache>
                <c:formatCode>0.00</c:formatCode>
                <c:ptCount val="3"/>
                <c:pt idx="0">
                  <c:v>2.6</c:v>
                </c:pt>
                <c:pt idx="1">
                  <c:v>0.05</c:v>
                </c:pt>
                <c:pt idx="2">
                  <c:v>3.35</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UY">
                <a:solidFill>
                  <a:schemeClr val="tx1"/>
                </a:solidFill>
              </a:rPr>
              <a:t>Manejo ganadero</a:t>
            </a:r>
          </a:p>
        </c:rich>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Desagregado!$X$13:$Z$13</c:f>
              <c:numCache>
                <c:formatCode>0.00</c:formatCode>
                <c:ptCount val="3"/>
                <c:pt idx="0">
                  <c:v>2.9750000000000001</c:v>
                </c:pt>
                <c:pt idx="1">
                  <c:v>0.05</c:v>
                </c:pt>
                <c:pt idx="2">
                  <c:v>2.9750000000000001</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UY">
                <a:solidFill>
                  <a:schemeClr val="tx1"/>
                </a:solidFill>
              </a:rPr>
              <a:t>Areas productivas estratégicas</a:t>
            </a:r>
          </a:p>
        </c:rich>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Desagregado!$X$11:$Z$11</c:f>
              <c:numCache>
                <c:formatCode>0.00</c:formatCode>
                <c:ptCount val="3"/>
                <c:pt idx="0">
                  <c:v>2.5750000000000002</c:v>
                </c:pt>
                <c:pt idx="1">
                  <c:v>0.05</c:v>
                </c:pt>
                <c:pt idx="2">
                  <c:v>3.375</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UY">
                <a:solidFill>
                  <a:schemeClr val="tx1"/>
                </a:solidFill>
              </a:rPr>
              <a:t>Manejo del pastoreo</a:t>
            </a:r>
          </a:p>
        </c:rich>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UY"/>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D5F-434A-9B5A-B212C8BAA435}"/>
              </c:ext>
            </c:extLst>
          </c:dPt>
          <c:dPt>
            <c:idx val="1"/>
            <c:bubble3D val="0"/>
            <c:spPr>
              <a:solidFill>
                <a:srgbClr val="FFFF00"/>
              </a:solidFill>
              <a:ln w="19050">
                <a:solidFill>
                  <a:schemeClr val="lt1"/>
                </a:solidFill>
              </a:ln>
              <a:effectLst/>
            </c:spPr>
            <c:extLst>
              <c:ext xmlns:c16="http://schemas.microsoft.com/office/drawing/2014/chart" uri="{C3380CC4-5D6E-409C-BE32-E72D297353CC}">
                <c16:uniqueId val="{00000003-7D5F-434A-9B5A-B212C8BAA43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7D5F-434A-9B5A-B212C8BAA4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D5F-434A-9B5A-B212C8BAA435}"/>
              </c:ext>
            </c:extLst>
          </c:dPt>
          <c:dPt>
            <c:idx val="4"/>
            <c:bubble3D val="0"/>
            <c:spPr>
              <a:noFill/>
              <a:ln w="19050">
                <a:solidFill>
                  <a:schemeClr val="lt1"/>
                </a:solidFill>
              </a:ln>
              <a:effectLst/>
            </c:spPr>
            <c:extLst>
              <c:ext xmlns:c16="http://schemas.microsoft.com/office/drawing/2014/chart" uri="{C3380CC4-5D6E-409C-BE32-E72D297353CC}">
                <c16:uniqueId val="{00000009-7D5F-434A-9B5A-B212C8BAA435}"/>
              </c:ext>
            </c:extLst>
          </c:dPt>
          <c:val>
            <c:numRef>
              <c:f>Desagregado!$S$10:$W$10</c:f>
              <c:numCache>
                <c:formatCode>0.00</c:formatCode>
                <c:ptCount val="5"/>
                <c:pt idx="0">
                  <c:v>1</c:v>
                </c:pt>
                <c:pt idx="1">
                  <c:v>1</c:v>
                </c:pt>
                <c:pt idx="2">
                  <c:v>1</c:v>
                </c:pt>
                <c:pt idx="3">
                  <c:v>0</c:v>
                </c:pt>
                <c:pt idx="4">
                  <c:v>3</c:v>
                </c:pt>
              </c:numCache>
            </c:numRef>
          </c:val>
          <c:extLst>
            <c:ext xmlns:c16="http://schemas.microsoft.com/office/drawing/2014/chart" uri="{C3380CC4-5D6E-409C-BE32-E72D297353CC}">
              <c16:uniqueId val="{0000000A-7D5F-434A-9B5A-B212C8BAA435}"/>
            </c:ext>
          </c:extLst>
        </c:ser>
        <c:dLbls>
          <c:showLegendKey val="0"/>
          <c:showVal val="0"/>
          <c:showCatName val="0"/>
          <c:showSerName val="0"/>
          <c:showPercent val="0"/>
          <c:showBubbleSize val="0"/>
          <c:showLeaderLines val="1"/>
        </c:dLbls>
        <c:firstSliceAng val="270"/>
        <c:holeSize val="75"/>
      </c:doughnutChart>
      <c:pie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C-7D5F-434A-9B5A-B212C8BAA435}"/>
              </c:ext>
            </c:extLst>
          </c:dPt>
          <c:dPt>
            <c:idx val="1"/>
            <c:bubble3D val="0"/>
            <c:spPr>
              <a:solidFill>
                <a:schemeClr val="tx1"/>
              </a:solidFill>
              <a:ln w="19050">
                <a:solidFill>
                  <a:schemeClr val="tx1"/>
                </a:solidFill>
              </a:ln>
              <a:effectLst/>
            </c:spPr>
            <c:extLst>
              <c:ext xmlns:c16="http://schemas.microsoft.com/office/drawing/2014/chart" uri="{C3380CC4-5D6E-409C-BE32-E72D297353CC}">
                <c16:uniqueId val="{0000000E-7D5F-434A-9B5A-B212C8BAA435}"/>
              </c:ext>
            </c:extLst>
          </c:dPt>
          <c:dPt>
            <c:idx val="2"/>
            <c:bubble3D val="0"/>
            <c:spPr>
              <a:noFill/>
              <a:ln w="19050">
                <a:noFill/>
              </a:ln>
              <a:effectLst/>
            </c:spPr>
            <c:extLst>
              <c:ext xmlns:c16="http://schemas.microsoft.com/office/drawing/2014/chart" uri="{C3380CC4-5D6E-409C-BE32-E72D297353CC}">
                <c16:uniqueId val="{00000010-7D5F-434A-9B5A-B212C8BAA435}"/>
              </c:ext>
            </c:extLst>
          </c:dPt>
          <c:val>
            <c:numRef>
              <c:f>Desagregado!$X$12:$Z$12</c:f>
              <c:numCache>
                <c:formatCode>0.00</c:formatCode>
                <c:ptCount val="3"/>
                <c:pt idx="0">
                  <c:v>2.6416666666666666</c:v>
                </c:pt>
                <c:pt idx="1">
                  <c:v>0.05</c:v>
                </c:pt>
                <c:pt idx="2">
                  <c:v>3.3083333333333336</c:v>
                </c:pt>
              </c:numCache>
            </c:numRef>
          </c:val>
          <c:extLst>
            <c:ext xmlns:c16="http://schemas.microsoft.com/office/drawing/2014/chart" uri="{C3380CC4-5D6E-409C-BE32-E72D297353CC}">
              <c16:uniqueId val="{00000011-7D5F-434A-9B5A-B212C8BAA435}"/>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s-UY"/>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filled"/>
        <c:varyColors val="0"/>
        <c:ser>
          <c:idx val="1"/>
          <c:order val="0"/>
          <c:tx>
            <c:v>tres</c:v>
          </c:tx>
          <c:spPr>
            <a:solidFill>
              <a:srgbClr val="92D050"/>
            </a:solidFill>
            <a:ln>
              <a:noFill/>
            </a:ln>
            <a:effectLst/>
          </c:spPr>
          <c:val>
            <c:numRef>
              <c:f>Desagregado!$Q$43:$Q$47</c:f>
              <c:numCache>
                <c:formatCode>General</c:formatCode>
                <c:ptCount val="5"/>
                <c:pt idx="0">
                  <c:v>3</c:v>
                </c:pt>
                <c:pt idx="1">
                  <c:v>3</c:v>
                </c:pt>
                <c:pt idx="2">
                  <c:v>3</c:v>
                </c:pt>
                <c:pt idx="3">
                  <c:v>3</c:v>
                </c:pt>
                <c:pt idx="4">
                  <c:v>3</c:v>
                </c:pt>
              </c:numCache>
            </c:numRef>
          </c:val>
          <c:extLst>
            <c:ext xmlns:c16="http://schemas.microsoft.com/office/drawing/2014/chart" uri="{C3380CC4-5D6E-409C-BE32-E72D297353CC}">
              <c16:uniqueId val="{00000002-8911-4B2E-81E9-40037DC1A3F0}"/>
            </c:ext>
          </c:extLst>
        </c:ser>
        <c:ser>
          <c:idx val="2"/>
          <c:order val="1"/>
          <c:tx>
            <c:v>dos</c:v>
          </c:tx>
          <c:spPr>
            <a:solidFill>
              <a:srgbClr val="FFFF00"/>
            </a:solidFill>
            <a:ln>
              <a:noFill/>
            </a:ln>
            <a:effectLst/>
          </c:spPr>
          <c:val>
            <c:numRef>
              <c:f>Desagregado!$R$43:$R$47</c:f>
              <c:numCache>
                <c:formatCode>General</c:formatCode>
                <c:ptCount val="5"/>
                <c:pt idx="0">
                  <c:v>2</c:v>
                </c:pt>
                <c:pt idx="1">
                  <c:v>2</c:v>
                </c:pt>
                <c:pt idx="2">
                  <c:v>2</c:v>
                </c:pt>
                <c:pt idx="3">
                  <c:v>2</c:v>
                </c:pt>
                <c:pt idx="4">
                  <c:v>2</c:v>
                </c:pt>
              </c:numCache>
            </c:numRef>
          </c:val>
          <c:extLst>
            <c:ext xmlns:c16="http://schemas.microsoft.com/office/drawing/2014/chart" uri="{C3380CC4-5D6E-409C-BE32-E72D297353CC}">
              <c16:uniqueId val="{00000003-8911-4B2E-81E9-40037DC1A3F0}"/>
            </c:ext>
          </c:extLst>
        </c:ser>
        <c:ser>
          <c:idx val="3"/>
          <c:order val="2"/>
          <c:tx>
            <c:v>uno</c:v>
          </c:tx>
          <c:spPr>
            <a:solidFill>
              <a:srgbClr val="FF0000"/>
            </a:solidFill>
            <a:ln>
              <a:noFill/>
            </a:ln>
            <a:effectLst/>
          </c:spPr>
          <c:val>
            <c:numRef>
              <c:f>Desagregado!$S$43:$S$47</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4-8911-4B2E-81E9-40037DC1A3F0}"/>
            </c:ext>
          </c:extLst>
        </c:ser>
        <c:ser>
          <c:idx val="0"/>
          <c:order val="3"/>
          <c:tx>
            <c:strRef>
              <c:f>Desagregado!$O$42</c:f>
              <c:strCache>
                <c:ptCount val="1"/>
                <c:pt idx="0">
                  <c:v>Areas productivas estratégicas</c:v>
                </c:pt>
              </c:strCache>
            </c:strRef>
          </c:tx>
          <c:spPr>
            <a:solidFill>
              <a:srgbClr val="000000">
                <a:alpha val="50196"/>
              </a:srgbClr>
            </a:solidFill>
            <a:ln w="38100">
              <a:solidFill>
                <a:schemeClr val="tx1"/>
              </a:solidFill>
            </a:ln>
            <a:effectLst/>
          </c:spPr>
          <c:cat>
            <c:strRef>
              <c:f>Desagregado!$O$43:$O$47</c:f>
              <c:strCache>
                <c:ptCount val="5"/>
                <c:pt idx="0">
                  <c:v>Proporción</c:v>
                </c:pt>
                <c:pt idx="1">
                  <c:v>Fertilización segun analisis </c:v>
                </c:pt>
                <c:pt idx="2">
                  <c:v>Aplicación de medidas conservacionistas</c:v>
                </c:pt>
                <c:pt idx="3">
                  <c:v>Persistencia (cuando aplica)</c:v>
                </c:pt>
                <c:pt idx="4">
                  <c:v>Manejo</c:v>
                </c:pt>
              </c:strCache>
            </c:strRef>
          </c:cat>
          <c:val>
            <c:numRef>
              <c:f>Desagregado!$P$43:$P$47</c:f>
              <c:numCache>
                <c:formatCode>General</c:formatCode>
                <c:ptCount val="5"/>
                <c:pt idx="0">
                  <c:v>3</c:v>
                </c:pt>
                <c:pt idx="1">
                  <c:v>3</c:v>
                </c:pt>
                <c:pt idx="2">
                  <c:v>1</c:v>
                </c:pt>
                <c:pt idx="3">
                  <c:v>3</c:v>
                </c:pt>
                <c:pt idx="4">
                  <c:v>3</c:v>
                </c:pt>
              </c:numCache>
            </c:numRef>
          </c:val>
          <c:extLst>
            <c:ext xmlns:c16="http://schemas.microsoft.com/office/drawing/2014/chart" uri="{C3380CC4-5D6E-409C-BE32-E72D297353CC}">
              <c16:uniqueId val="{00000000-8911-4B2E-81E9-40037DC1A3F0}"/>
            </c:ext>
          </c:extLst>
        </c:ser>
        <c:dLbls>
          <c:showLegendKey val="0"/>
          <c:showVal val="0"/>
          <c:showCatName val="0"/>
          <c:showSerName val="0"/>
          <c:showPercent val="0"/>
          <c:showBubbleSize val="0"/>
        </c:dLbls>
        <c:axId val="333947599"/>
        <c:axId val="333948559"/>
      </c:radarChart>
      <c:catAx>
        <c:axId val="3339475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33948559"/>
        <c:crosses val="autoZero"/>
        <c:auto val="1"/>
        <c:lblAlgn val="ctr"/>
        <c:lblOffset val="100"/>
        <c:noMultiLvlLbl val="0"/>
      </c:catAx>
      <c:valAx>
        <c:axId val="33394855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33947599"/>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0"/>
          <c:tx>
            <c:v>tres</c:v>
          </c:tx>
          <c:spPr>
            <a:solidFill>
              <a:srgbClr val="92D050"/>
            </a:solidFill>
            <a:ln>
              <a:noFill/>
            </a:ln>
            <a:effectLst/>
          </c:spPr>
          <c:cat>
            <c:strRef>
              <c:f>Desagregado!$O$33:$O$40</c:f>
              <c:strCache>
                <c:ptCount val="8"/>
                <c:pt idx="0">
                  <c:v>Aguadas (potreros con agua)</c:v>
                </c:pt>
                <c:pt idx="1">
                  <c:v>Proporción del potrero segun distancia al agua</c:v>
                </c:pt>
                <c:pt idx="2">
                  <c:v>Sombra</c:v>
                </c:pt>
                <c:pt idx="3">
                  <c:v>Potreros (número)</c:v>
                </c:pt>
                <c:pt idx="4">
                  <c:v>Caminos (erosión)</c:v>
                </c:pt>
                <c:pt idx="5">
                  <c:v>Intalaciones de trabajo</c:v>
                </c:pt>
                <c:pt idx="6">
                  <c:v>Abrigo</c:v>
                </c:pt>
                <c:pt idx="7">
                  <c:v>Ubicación de atractivos</c:v>
                </c:pt>
              </c:strCache>
            </c:strRef>
          </c:cat>
          <c:val>
            <c:numRef>
              <c:f>Desagregado!$Q$33:$Q$40</c:f>
              <c:numCache>
                <c:formatCode>General</c:formatCode>
                <c:ptCount val="8"/>
                <c:pt idx="0">
                  <c:v>3</c:v>
                </c:pt>
                <c:pt idx="1">
                  <c:v>3</c:v>
                </c:pt>
                <c:pt idx="2">
                  <c:v>3</c:v>
                </c:pt>
                <c:pt idx="3">
                  <c:v>3</c:v>
                </c:pt>
                <c:pt idx="4">
                  <c:v>3</c:v>
                </c:pt>
                <c:pt idx="5">
                  <c:v>3</c:v>
                </c:pt>
                <c:pt idx="6">
                  <c:v>3</c:v>
                </c:pt>
                <c:pt idx="7">
                  <c:v>3</c:v>
                </c:pt>
              </c:numCache>
            </c:numRef>
          </c:val>
          <c:extLst>
            <c:ext xmlns:c16="http://schemas.microsoft.com/office/drawing/2014/chart" uri="{C3380CC4-5D6E-409C-BE32-E72D297353CC}">
              <c16:uniqueId val="{00000002-8911-4B2E-81E9-40037DC1A3F0}"/>
            </c:ext>
          </c:extLst>
        </c:ser>
        <c:ser>
          <c:idx val="2"/>
          <c:order val="1"/>
          <c:tx>
            <c:v>dos</c:v>
          </c:tx>
          <c:spPr>
            <a:solidFill>
              <a:srgbClr val="FFFF00"/>
            </a:solidFill>
            <a:ln>
              <a:noFill/>
            </a:ln>
            <a:effectLst/>
          </c:spPr>
          <c:cat>
            <c:strRef>
              <c:f>Desagregado!$O$33:$O$40</c:f>
              <c:strCache>
                <c:ptCount val="8"/>
                <c:pt idx="0">
                  <c:v>Aguadas (potreros con agua)</c:v>
                </c:pt>
                <c:pt idx="1">
                  <c:v>Proporción del potrero segun distancia al agua</c:v>
                </c:pt>
                <c:pt idx="2">
                  <c:v>Sombra</c:v>
                </c:pt>
                <c:pt idx="3">
                  <c:v>Potreros (número)</c:v>
                </c:pt>
                <c:pt idx="4">
                  <c:v>Caminos (erosión)</c:v>
                </c:pt>
                <c:pt idx="5">
                  <c:v>Intalaciones de trabajo</c:v>
                </c:pt>
                <c:pt idx="6">
                  <c:v>Abrigo</c:v>
                </c:pt>
                <c:pt idx="7">
                  <c:v>Ubicación de atractivos</c:v>
                </c:pt>
              </c:strCache>
            </c:strRef>
          </c:cat>
          <c:val>
            <c:numRef>
              <c:f>Desagregado!$R$33:$R$40</c:f>
              <c:numCache>
                <c:formatCode>General</c:formatCode>
                <c:ptCount val="8"/>
                <c:pt idx="0">
                  <c:v>2</c:v>
                </c:pt>
                <c:pt idx="1">
                  <c:v>2</c:v>
                </c:pt>
                <c:pt idx="2">
                  <c:v>2</c:v>
                </c:pt>
                <c:pt idx="3">
                  <c:v>2</c:v>
                </c:pt>
                <c:pt idx="4">
                  <c:v>2</c:v>
                </c:pt>
                <c:pt idx="5">
                  <c:v>2</c:v>
                </c:pt>
                <c:pt idx="6">
                  <c:v>2</c:v>
                </c:pt>
                <c:pt idx="7">
                  <c:v>2</c:v>
                </c:pt>
              </c:numCache>
            </c:numRef>
          </c:val>
          <c:extLst>
            <c:ext xmlns:c16="http://schemas.microsoft.com/office/drawing/2014/chart" uri="{C3380CC4-5D6E-409C-BE32-E72D297353CC}">
              <c16:uniqueId val="{00000003-8911-4B2E-81E9-40037DC1A3F0}"/>
            </c:ext>
          </c:extLst>
        </c:ser>
        <c:ser>
          <c:idx val="3"/>
          <c:order val="2"/>
          <c:tx>
            <c:v>uno</c:v>
          </c:tx>
          <c:spPr>
            <a:solidFill>
              <a:srgbClr val="FF0000"/>
            </a:solidFill>
            <a:ln>
              <a:noFill/>
            </a:ln>
            <a:effectLst/>
          </c:spPr>
          <c:cat>
            <c:strRef>
              <c:f>Desagregado!$O$33:$O$40</c:f>
              <c:strCache>
                <c:ptCount val="8"/>
                <c:pt idx="0">
                  <c:v>Aguadas (potreros con agua)</c:v>
                </c:pt>
                <c:pt idx="1">
                  <c:v>Proporción del potrero segun distancia al agua</c:v>
                </c:pt>
                <c:pt idx="2">
                  <c:v>Sombra</c:v>
                </c:pt>
                <c:pt idx="3">
                  <c:v>Potreros (número)</c:v>
                </c:pt>
                <c:pt idx="4">
                  <c:v>Caminos (erosión)</c:v>
                </c:pt>
                <c:pt idx="5">
                  <c:v>Intalaciones de trabajo</c:v>
                </c:pt>
                <c:pt idx="6">
                  <c:v>Abrigo</c:v>
                </c:pt>
                <c:pt idx="7">
                  <c:v>Ubicación de atractivos</c:v>
                </c:pt>
              </c:strCache>
            </c:strRef>
          </c:cat>
          <c:val>
            <c:numRef>
              <c:f>Desagregado!$S$33:$S$40</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4-8911-4B2E-81E9-40037DC1A3F0}"/>
            </c:ext>
          </c:extLst>
        </c:ser>
        <c:ser>
          <c:idx val="0"/>
          <c:order val="3"/>
          <c:tx>
            <c:strRef>
              <c:f>Desagregado!$O$32</c:f>
              <c:strCache>
                <c:ptCount val="1"/>
                <c:pt idx="0">
                  <c:v>Infraestructura</c:v>
                </c:pt>
              </c:strCache>
            </c:strRef>
          </c:tx>
          <c:spPr>
            <a:solidFill>
              <a:srgbClr val="000000">
                <a:alpha val="50196"/>
              </a:srgbClr>
            </a:solidFill>
            <a:ln w="38100">
              <a:solidFill>
                <a:schemeClr val="tx1"/>
              </a:solidFill>
            </a:ln>
            <a:effectLst/>
          </c:spPr>
          <c:cat>
            <c:strRef>
              <c:f>Desagregado!$O$33:$O$40</c:f>
              <c:strCache>
                <c:ptCount val="8"/>
                <c:pt idx="0">
                  <c:v>Aguadas (potreros con agua)</c:v>
                </c:pt>
                <c:pt idx="1">
                  <c:v>Proporción del potrero segun distancia al agua</c:v>
                </c:pt>
                <c:pt idx="2">
                  <c:v>Sombra</c:v>
                </c:pt>
                <c:pt idx="3">
                  <c:v>Potreros (número)</c:v>
                </c:pt>
                <c:pt idx="4">
                  <c:v>Caminos (erosión)</c:v>
                </c:pt>
                <c:pt idx="5">
                  <c:v>Intalaciones de trabajo</c:v>
                </c:pt>
                <c:pt idx="6">
                  <c:v>Abrigo</c:v>
                </c:pt>
                <c:pt idx="7">
                  <c:v>Ubicación de atractivos</c:v>
                </c:pt>
              </c:strCache>
            </c:strRef>
          </c:cat>
          <c:val>
            <c:numRef>
              <c:f>Desagregado!$P$33:$P$40</c:f>
              <c:numCache>
                <c:formatCode>General</c:formatCode>
                <c:ptCount val="8"/>
                <c:pt idx="0">
                  <c:v>1</c:v>
                </c:pt>
                <c:pt idx="1">
                  <c:v>3</c:v>
                </c:pt>
                <c:pt idx="2">
                  <c:v>2</c:v>
                </c:pt>
                <c:pt idx="3">
                  <c:v>3</c:v>
                </c:pt>
                <c:pt idx="4">
                  <c:v>3</c:v>
                </c:pt>
                <c:pt idx="5">
                  <c:v>3</c:v>
                </c:pt>
                <c:pt idx="6">
                  <c:v>3</c:v>
                </c:pt>
                <c:pt idx="7">
                  <c:v>3</c:v>
                </c:pt>
              </c:numCache>
            </c:numRef>
          </c:val>
          <c:extLst>
            <c:ext xmlns:c16="http://schemas.microsoft.com/office/drawing/2014/chart" uri="{C3380CC4-5D6E-409C-BE32-E72D297353CC}">
              <c16:uniqueId val="{00000000-8911-4B2E-81E9-40037DC1A3F0}"/>
            </c:ext>
          </c:extLst>
        </c:ser>
        <c:dLbls>
          <c:showLegendKey val="0"/>
          <c:showVal val="0"/>
          <c:showCatName val="0"/>
          <c:showSerName val="0"/>
          <c:showPercent val="0"/>
          <c:showBubbleSize val="0"/>
        </c:dLbls>
        <c:axId val="333947599"/>
        <c:axId val="333948559"/>
      </c:radarChart>
      <c:catAx>
        <c:axId val="3339475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33948559"/>
        <c:crosses val="autoZero"/>
        <c:auto val="1"/>
        <c:lblAlgn val="ctr"/>
        <c:lblOffset val="100"/>
        <c:noMultiLvlLbl val="0"/>
      </c:catAx>
      <c:valAx>
        <c:axId val="33394855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33947599"/>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filled"/>
        <c:varyColors val="0"/>
        <c:ser>
          <c:idx val="1"/>
          <c:order val="0"/>
          <c:spPr>
            <a:solidFill>
              <a:srgbClr val="92D050"/>
            </a:solidFill>
            <a:ln>
              <a:noFill/>
            </a:ln>
            <a:effectLst/>
          </c:spPr>
          <c:cat>
            <c:strRef>
              <c:f>Desagregado!$O$50:$O$55</c:f>
              <c:strCache>
                <c:ptCount val="6"/>
                <c:pt idx="0">
                  <c:v>Altura del tapiz promedio del establecimiento</c:v>
                </c:pt>
                <c:pt idx="1">
                  <c:v>PEM 5 promedio anual</c:v>
                </c:pt>
                <c:pt idx="2">
                  <c:v>Pem 5 entrada invierno</c:v>
                </c:pt>
                <c:pt idx="3">
                  <c:v>IsPC</c:v>
                </c:pt>
                <c:pt idx="4">
                  <c:v>Sistema de pastoreo</c:v>
                </c:pt>
                <c:pt idx="5">
                  <c:v>Relación L/V</c:v>
                </c:pt>
              </c:strCache>
            </c:strRef>
          </c:cat>
          <c:val>
            <c:numRef>
              <c:f>Desagregado!$Q$50:$Q$55</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2-8911-4B2E-81E9-40037DC1A3F0}"/>
            </c:ext>
          </c:extLst>
        </c:ser>
        <c:ser>
          <c:idx val="2"/>
          <c:order val="1"/>
          <c:spPr>
            <a:solidFill>
              <a:srgbClr val="FFFF00"/>
            </a:solidFill>
            <a:ln>
              <a:noFill/>
            </a:ln>
            <a:effectLst/>
          </c:spPr>
          <c:cat>
            <c:strRef>
              <c:f>Desagregado!$O$50:$O$55</c:f>
              <c:strCache>
                <c:ptCount val="6"/>
                <c:pt idx="0">
                  <c:v>Altura del tapiz promedio del establecimiento</c:v>
                </c:pt>
                <c:pt idx="1">
                  <c:v>PEM 5 promedio anual</c:v>
                </c:pt>
                <c:pt idx="2">
                  <c:v>Pem 5 entrada invierno</c:v>
                </c:pt>
                <c:pt idx="3">
                  <c:v>IsPC</c:v>
                </c:pt>
                <c:pt idx="4">
                  <c:v>Sistema de pastoreo</c:v>
                </c:pt>
                <c:pt idx="5">
                  <c:v>Relación L/V</c:v>
                </c:pt>
              </c:strCache>
            </c:strRef>
          </c:cat>
          <c:val>
            <c:numRef>
              <c:f>Desagregado!$R$50:$R$55</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3-8911-4B2E-81E9-40037DC1A3F0}"/>
            </c:ext>
          </c:extLst>
        </c:ser>
        <c:ser>
          <c:idx val="3"/>
          <c:order val="2"/>
          <c:spPr>
            <a:solidFill>
              <a:srgbClr val="FF0000"/>
            </a:solidFill>
            <a:ln>
              <a:noFill/>
            </a:ln>
            <a:effectLst/>
          </c:spPr>
          <c:cat>
            <c:strRef>
              <c:f>Desagregado!$O$50:$O$55</c:f>
              <c:strCache>
                <c:ptCount val="6"/>
                <c:pt idx="0">
                  <c:v>Altura del tapiz promedio del establecimiento</c:v>
                </c:pt>
                <c:pt idx="1">
                  <c:v>PEM 5 promedio anual</c:v>
                </c:pt>
                <c:pt idx="2">
                  <c:v>Pem 5 entrada invierno</c:v>
                </c:pt>
                <c:pt idx="3">
                  <c:v>IsPC</c:v>
                </c:pt>
                <c:pt idx="4">
                  <c:v>Sistema de pastoreo</c:v>
                </c:pt>
                <c:pt idx="5">
                  <c:v>Relación L/V</c:v>
                </c:pt>
              </c:strCache>
            </c:strRef>
          </c:cat>
          <c:val>
            <c:numRef>
              <c:f>Desagregado!$S$50:$S$55</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4-8911-4B2E-81E9-40037DC1A3F0}"/>
            </c:ext>
          </c:extLst>
        </c:ser>
        <c:ser>
          <c:idx val="0"/>
          <c:order val="3"/>
          <c:spPr>
            <a:solidFill>
              <a:srgbClr val="000000">
                <a:alpha val="50196"/>
              </a:srgbClr>
            </a:solidFill>
            <a:ln w="38100">
              <a:solidFill>
                <a:schemeClr val="tx1"/>
              </a:solidFill>
            </a:ln>
            <a:effectLst/>
          </c:spPr>
          <c:cat>
            <c:strRef>
              <c:f>Desagregado!$O$50:$O$55</c:f>
              <c:strCache>
                <c:ptCount val="6"/>
                <c:pt idx="0">
                  <c:v>Altura del tapiz promedio del establecimiento</c:v>
                </c:pt>
                <c:pt idx="1">
                  <c:v>PEM 5 promedio anual</c:v>
                </c:pt>
                <c:pt idx="2">
                  <c:v>Pem 5 entrada invierno</c:v>
                </c:pt>
                <c:pt idx="3">
                  <c:v>IsPC</c:v>
                </c:pt>
                <c:pt idx="4">
                  <c:v>Sistema de pastoreo</c:v>
                </c:pt>
                <c:pt idx="5">
                  <c:v>Relación L/V</c:v>
                </c:pt>
              </c:strCache>
            </c:strRef>
          </c:cat>
          <c:val>
            <c:numRef>
              <c:f>Desagregado!$P$50:$P$55</c:f>
              <c:numCache>
                <c:formatCode>General</c:formatCode>
                <c:ptCount val="6"/>
                <c:pt idx="0">
                  <c:v>3</c:v>
                </c:pt>
                <c:pt idx="1">
                  <c:v>3</c:v>
                </c:pt>
                <c:pt idx="2">
                  <c:v>3</c:v>
                </c:pt>
                <c:pt idx="3">
                  <c:v>1</c:v>
                </c:pt>
                <c:pt idx="4">
                  <c:v>3</c:v>
                </c:pt>
                <c:pt idx="5">
                  <c:v>3</c:v>
                </c:pt>
              </c:numCache>
            </c:numRef>
          </c:val>
          <c:extLst>
            <c:ext xmlns:c16="http://schemas.microsoft.com/office/drawing/2014/chart" uri="{C3380CC4-5D6E-409C-BE32-E72D297353CC}">
              <c16:uniqueId val="{00000000-8911-4B2E-81E9-40037DC1A3F0}"/>
            </c:ext>
          </c:extLst>
        </c:ser>
        <c:dLbls>
          <c:showLegendKey val="0"/>
          <c:showVal val="0"/>
          <c:showCatName val="0"/>
          <c:showSerName val="0"/>
          <c:showPercent val="0"/>
          <c:showBubbleSize val="0"/>
        </c:dLbls>
        <c:axId val="333947599"/>
        <c:axId val="333948559"/>
      </c:radarChart>
      <c:catAx>
        <c:axId val="3339475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mn-lt"/>
                <a:ea typeface="+mn-ea"/>
                <a:cs typeface="+mn-cs"/>
              </a:defRPr>
            </a:pPr>
            <a:endParaRPr lang="es-UY"/>
          </a:p>
        </c:txPr>
        <c:crossAx val="333948559"/>
        <c:crosses val="autoZero"/>
        <c:auto val="1"/>
        <c:lblAlgn val="ctr"/>
        <c:lblOffset val="100"/>
        <c:noMultiLvlLbl val="0"/>
      </c:catAx>
      <c:valAx>
        <c:axId val="33394855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33947599"/>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lumMod val="95000"/>
              <a:lumOff val="5000"/>
            </a:schemeClr>
          </a:solidFill>
        </a:defRPr>
      </a:pPr>
      <a:endParaRPr lang="es-U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xdr:col>
      <xdr:colOff>180575</xdr:colOff>
      <xdr:row>1</xdr:row>
      <xdr:rowOff>75550</xdr:rowOff>
    </xdr:from>
    <xdr:to>
      <xdr:col>1</xdr:col>
      <xdr:colOff>1524000</xdr:colOff>
      <xdr:row>3</xdr:row>
      <xdr:rowOff>156502</xdr:rowOff>
    </xdr:to>
    <xdr:pic>
      <xdr:nvPicPr>
        <xdr:cNvPr id="3" name="Imagen 2">
          <a:extLst>
            <a:ext uri="{FF2B5EF4-FFF2-40B4-BE49-F238E27FC236}">
              <a16:creationId xmlns:a16="http://schemas.microsoft.com/office/drawing/2014/main" id="{9438CE46-9AD6-8139-0D65-9396FB3584E7}"/>
            </a:ext>
          </a:extLst>
        </xdr:cNvPr>
        <xdr:cNvPicPr>
          <a:picLocks noChangeAspect="1"/>
        </xdr:cNvPicPr>
      </xdr:nvPicPr>
      <xdr:blipFill>
        <a:blip xmlns:r="http://schemas.openxmlformats.org/officeDocument/2006/relationships" r:embed="rId1"/>
        <a:stretch>
          <a:fillRect/>
        </a:stretch>
      </xdr:blipFill>
      <xdr:spPr>
        <a:xfrm>
          <a:off x="180575" y="308632"/>
          <a:ext cx="1343425" cy="547117"/>
        </a:xfrm>
        <a:prstGeom prst="rect">
          <a:avLst/>
        </a:prstGeom>
      </xdr:spPr>
    </xdr:pic>
    <xdr:clientData/>
  </xdr:twoCellAnchor>
  <xdr:twoCellAnchor>
    <xdr:from>
      <xdr:col>15</xdr:col>
      <xdr:colOff>466166</xdr:colOff>
      <xdr:row>7</xdr:row>
      <xdr:rowOff>174811</xdr:rowOff>
    </xdr:from>
    <xdr:to>
      <xdr:col>24</xdr:col>
      <xdr:colOff>170330</xdr:colOff>
      <xdr:row>22</xdr:row>
      <xdr:rowOff>0</xdr:rowOff>
    </xdr:to>
    <xdr:graphicFrame macro="">
      <xdr:nvGraphicFramePr>
        <xdr:cNvPr id="6" name="Gráfico 5">
          <a:extLst>
            <a:ext uri="{FF2B5EF4-FFF2-40B4-BE49-F238E27FC236}">
              <a16:creationId xmlns:a16="http://schemas.microsoft.com/office/drawing/2014/main" id="{72CB7E6B-49D6-A611-AAC3-B630B7D466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Desagregado!$R$11">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CDF1BEE-28D5-4A69-831C-615E861AF2D3}" type="TxLink">
            <a:rPr lang="en-US" sz="1100" b="0" i="0" u="none" strike="noStrike">
              <a:solidFill>
                <a:srgbClr val="000000"/>
              </a:solidFill>
              <a:latin typeface="Aptos Narrow"/>
            </a:rPr>
            <a:pPr algn="ctr"/>
            <a:t>2,6</a:t>
          </a:fld>
          <a:endParaRPr lang="es-UY" sz="2000" b="1"/>
        </a:p>
      </cdr:txBody>
    </cdr:sp>
  </cdr:relSizeAnchor>
</c:userShapes>
</file>

<file path=xl/drawings/drawing11.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Desagregado!$R$12">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27F032EB-9A20-45E5-AA95-544185BF15F2}" type="TxLink">
            <a:rPr lang="en-US" sz="1100" b="0" i="0" u="none" strike="noStrike">
              <a:solidFill>
                <a:srgbClr val="000000"/>
              </a:solidFill>
              <a:latin typeface="Aptos Narrow"/>
            </a:rPr>
            <a:pPr algn="ctr"/>
            <a:t>2,7</a:t>
          </a:fld>
          <a:endParaRPr lang="es-UY" sz="2000" b="1"/>
        </a:p>
      </cdr:txBody>
    </cdr:sp>
  </cdr:relSizeAnchor>
</c:userShapes>
</file>

<file path=xl/drawings/drawing12.xml><?xml version="1.0" encoding="utf-8"?>
<c:userShapes xmlns:c="http://schemas.openxmlformats.org/drawingml/2006/chart">
  <cdr:relSizeAnchor xmlns:cdr="http://schemas.openxmlformats.org/drawingml/2006/chartDrawing">
    <cdr:from>
      <cdr:x>0.39846</cdr:x>
      <cdr:y>0.62885</cdr:y>
    </cdr:from>
    <cdr:to>
      <cdr:x>0.60325</cdr:x>
      <cdr:y>0.78245</cdr:y>
    </cdr:to>
    <cdr:sp macro="" textlink="Desagregado!$R$14">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864381" y="1599901"/>
          <a:ext cx="444254" cy="3907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3AC8FE88-9E9E-431A-9AA9-FBF9F5282046}" type="TxLink">
            <a:rPr lang="en-US" sz="1100" b="0" i="0" u="none" strike="noStrike">
              <a:solidFill>
                <a:srgbClr val="000000"/>
              </a:solidFill>
              <a:latin typeface="Aptos Narrow"/>
            </a:rPr>
            <a:pPr algn="ctr"/>
            <a:t>3,0</a:t>
          </a:fld>
          <a:endParaRPr lang="es-UY" sz="2000" b="1"/>
        </a:p>
      </cdr:txBody>
    </cdr:sp>
  </cdr:relSizeAnchor>
</c:userShapes>
</file>

<file path=xl/drawings/drawing13.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Desagregado!$R$15">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CAF7853-4354-4BFC-9332-32956343F37C}" type="TxLink">
            <a:rPr lang="en-US" sz="1100" b="0" i="0" u="none" strike="noStrike">
              <a:solidFill>
                <a:srgbClr val="000000"/>
              </a:solidFill>
              <a:latin typeface="Aptos Narrow"/>
            </a:rPr>
            <a:pPr algn="ctr"/>
            <a:t>1,7</a:t>
          </a:fld>
          <a:endParaRPr lang="es-UY" sz="20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0.26984</cdr:y>
    </cdr:from>
    <cdr:to>
      <cdr:x>0.21905</cdr:x>
      <cdr:y>0.37302</cdr:y>
    </cdr:to>
    <cdr:sp macro="" textlink="Desagregado!$O$65">
      <cdr:nvSpPr>
        <cdr:cNvPr id="2" name="CuadroTexto 1">
          <a:extLst xmlns:a="http://schemas.openxmlformats.org/drawingml/2006/main">
            <a:ext uri="{FF2B5EF4-FFF2-40B4-BE49-F238E27FC236}">
              <a16:creationId xmlns:a16="http://schemas.microsoft.com/office/drawing/2014/main" id="{1F5D539D-D38D-3DAA-8213-A42B585D78D4}"/>
            </a:ext>
          </a:extLst>
        </cdr:cNvPr>
        <cdr:cNvSpPr txBox="1"/>
      </cdr:nvSpPr>
      <cdr:spPr>
        <a:xfrm xmlns:a="http://schemas.openxmlformats.org/drawingml/2006/main">
          <a:off x="0" y="740229"/>
          <a:ext cx="1001486" cy="283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0D6E469-EFA3-4679-ACC0-BCA420CF42C9}" type="TxLink">
            <a:rPr lang="en-US" sz="1100" b="0" i="0" u="none" strike="noStrike">
              <a:solidFill>
                <a:srgbClr val="000000"/>
              </a:solidFill>
              <a:latin typeface="Aptos Narrow"/>
            </a:rPr>
            <a:pPr/>
            <a:t>Rel. I/P</a:t>
          </a:fld>
          <a:endParaRPr lang="es-UY" sz="1100"/>
        </a:p>
      </cdr:txBody>
    </cdr:sp>
  </cdr:relSizeAnchor>
  <cdr:relSizeAnchor xmlns:cdr="http://schemas.openxmlformats.org/drawingml/2006/chartDrawing">
    <cdr:from>
      <cdr:x>0</cdr:x>
      <cdr:y>0.58995</cdr:y>
    </cdr:from>
    <cdr:to>
      <cdr:x>0.21905</cdr:x>
      <cdr:y>0.69312</cdr:y>
    </cdr:to>
    <cdr:sp macro="" textlink="Desagregado!$O$64">
      <cdr:nvSpPr>
        <cdr:cNvPr id="3" name="CuadroTexto 1">
          <a:extLst xmlns:a="http://schemas.openxmlformats.org/drawingml/2006/main">
            <a:ext uri="{FF2B5EF4-FFF2-40B4-BE49-F238E27FC236}">
              <a16:creationId xmlns:a16="http://schemas.microsoft.com/office/drawing/2014/main" id="{CE69D0C1-3DE5-9E37-64A1-444F2C569778}"/>
            </a:ext>
          </a:extLst>
        </cdr:cNvPr>
        <cdr:cNvSpPr txBox="1"/>
      </cdr:nvSpPr>
      <cdr:spPr>
        <a:xfrm xmlns:a="http://schemas.openxmlformats.org/drawingml/2006/main">
          <a:off x="0" y="1618343"/>
          <a:ext cx="1001486" cy="2830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0C46378-F99C-4D6F-B1BF-FED5913C83E0}" type="TxLink">
            <a:rPr lang="en-US" sz="1100" b="0" i="0" u="none" strike="noStrike">
              <a:solidFill>
                <a:srgbClr val="000000"/>
              </a:solidFill>
              <a:latin typeface="Aptos Narrow"/>
            </a:rPr>
            <a:pPr/>
            <a:t>Grado de monitoreo </a:t>
          </a:fld>
          <a:endParaRPr lang="es-UY" sz="1100"/>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2</xdr:col>
      <xdr:colOff>43478</xdr:colOff>
      <xdr:row>3</xdr:row>
      <xdr:rowOff>8963</xdr:rowOff>
    </xdr:from>
    <xdr:to>
      <xdr:col>2</xdr:col>
      <xdr:colOff>502538</xdr:colOff>
      <xdr:row>89</xdr:row>
      <xdr:rowOff>49821</xdr:rowOff>
    </xdr:to>
    <xdr:grpSp>
      <xdr:nvGrpSpPr>
        <xdr:cNvPr id="14" name="Grupo 13">
          <a:extLst>
            <a:ext uri="{FF2B5EF4-FFF2-40B4-BE49-F238E27FC236}">
              <a16:creationId xmlns:a16="http://schemas.microsoft.com/office/drawing/2014/main" id="{A07925B6-FA4B-E2CC-A4F9-5658DE6B54D4}"/>
            </a:ext>
          </a:extLst>
        </xdr:cNvPr>
        <xdr:cNvGrpSpPr/>
      </xdr:nvGrpSpPr>
      <xdr:grpSpPr>
        <a:xfrm>
          <a:off x="1567478" y="569257"/>
          <a:ext cx="459060" cy="16379035"/>
          <a:chOff x="1621266" y="546845"/>
          <a:chExt cx="459060" cy="16123541"/>
        </a:xfrm>
      </xdr:grpSpPr>
      <xdr:sp macro="" textlink="">
        <xdr:nvSpPr>
          <xdr:cNvPr id="8" name="Elipse 7">
            <a:extLst>
              <a:ext uri="{FF2B5EF4-FFF2-40B4-BE49-F238E27FC236}">
                <a16:creationId xmlns:a16="http://schemas.microsoft.com/office/drawing/2014/main" id="{28584C2F-E9D6-4DEC-8857-F91F5AA762ED}"/>
              </a:ext>
            </a:extLst>
          </xdr:cNvPr>
          <xdr:cNvSpPr/>
        </xdr:nvSpPr>
        <xdr:spPr>
          <a:xfrm>
            <a:off x="1707327" y="546845"/>
            <a:ext cx="360000" cy="360000"/>
          </a:xfrm>
          <a:prstGeom prst="ellipse">
            <a:avLst/>
          </a:prstGeom>
          <a:solidFill>
            <a:srgbClr val="CC2F3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9" name="Elipse 8">
            <a:extLst>
              <a:ext uri="{FF2B5EF4-FFF2-40B4-BE49-F238E27FC236}">
                <a16:creationId xmlns:a16="http://schemas.microsoft.com/office/drawing/2014/main" id="{1EE4CFBD-D74C-418B-A237-AFDCE8BC0F6A}"/>
              </a:ext>
            </a:extLst>
          </xdr:cNvPr>
          <xdr:cNvSpPr/>
        </xdr:nvSpPr>
        <xdr:spPr>
          <a:xfrm>
            <a:off x="1720326" y="2305280"/>
            <a:ext cx="360000" cy="360000"/>
          </a:xfrm>
          <a:prstGeom prst="ellipse">
            <a:avLst/>
          </a:prstGeom>
          <a:solidFill>
            <a:srgbClr val="04790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10" name="Elipse 9">
            <a:extLst>
              <a:ext uri="{FF2B5EF4-FFF2-40B4-BE49-F238E27FC236}">
                <a16:creationId xmlns:a16="http://schemas.microsoft.com/office/drawing/2014/main" id="{5F86D191-C6C2-4FC7-89A3-77265355597F}"/>
              </a:ext>
            </a:extLst>
          </xdr:cNvPr>
          <xdr:cNvSpPr/>
        </xdr:nvSpPr>
        <xdr:spPr>
          <a:xfrm>
            <a:off x="1705087" y="4258685"/>
            <a:ext cx="360000" cy="360000"/>
          </a:xfrm>
          <a:prstGeom prst="ellipse">
            <a:avLst/>
          </a:prstGeom>
          <a:solidFill>
            <a:srgbClr val="02AA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11" name="Elipse 10">
            <a:extLst>
              <a:ext uri="{FF2B5EF4-FFF2-40B4-BE49-F238E27FC236}">
                <a16:creationId xmlns:a16="http://schemas.microsoft.com/office/drawing/2014/main" id="{90C9E787-7CB7-40A0-AC78-A75C9BADCC88}"/>
              </a:ext>
            </a:extLst>
          </xdr:cNvPr>
          <xdr:cNvSpPr/>
        </xdr:nvSpPr>
        <xdr:spPr>
          <a:xfrm>
            <a:off x="1632472" y="6243916"/>
            <a:ext cx="360000" cy="360000"/>
          </a:xfrm>
          <a:prstGeom prst="ellipse">
            <a:avLst/>
          </a:prstGeom>
          <a:solidFill>
            <a:srgbClr val="2A2F9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12" name="Elipse 11">
            <a:extLst>
              <a:ext uri="{FF2B5EF4-FFF2-40B4-BE49-F238E27FC236}">
                <a16:creationId xmlns:a16="http://schemas.microsoft.com/office/drawing/2014/main" id="{B1274CDB-6489-424B-BFA9-921E643D4045}"/>
              </a:ext>
            </a:extLst>
          </xdr:cNvPr>
          <xdr:cNvSpPr/>
        </xdr:nvSpPr>
        <xdr:spPr>
          <a:xfrm>
            <a:off x="1622611" y="8257841"/>
            <a:ext cx="360000" cy="360000"/>
          </a:xfrm>
          <a:prstGeom prst="ellipse">
            <a:avLst/>
          </a:prstGeom>
          <a:solidFill>
            <a:srgbClr val="F5C71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13" name="Elipse 12">
            <a:extLst>
              <a:ext uri="{FF2B5EF4-FFF2-40B4-BE49-F238E27FC236}">
                <a16:creationId xmlns:a16="http://schemas.microsoft.com/office/drawing/2014/main" id="{4383128B-A34E-4D77-B922-2B5424C644B5}"/>
              </a:ext>
            </a:extLst>
          </xdr:cNvPr>
          <xdr:cNvSpPr/>
        </xdr:nvSpPr>
        <xdr:spPr>
          <a:xfrm>
            <a:off x="1621266" y="16310386"/>
            <a:ext cx="360000" cy="360000"/>
          </a:xfrm>
          <a:prstGeom prst="ellipse">
            <a:avLst/>
          </a:prstGeom>
          <a:solidFill>
            <a:srgbClr val="69686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grpSp>
    <xdr:clientData/>
  </xdr:twoCellAnchor>
  <xdr:twoCellAnchor editAs="absolute">
    <xdr:from>
      <xdr:col>2</xdr:col>
      <xdr:colOff>344941</xdr:colOff>
      <xdr:row>4</xdr:row>
      <xdr:rowOff>18825</xdr:rowOff>
    </xdr:from>
    <xdr:to>
      <xdr:col>3</xdr:col>
      <xdr:colOff>386560</xdr:colOff>
      <xdr:row>8</xdr:row>
      <xdr:rowOff>124612</xdr:rowOff>
    </xdr:to>
    <xdr:pic>
      <xdr:nvPicPr>
        <xdr:cNvPr id="2" name="Imagen 1">
          <a:extLst>
            <a:ext uri="{FF2B5EF4-FFF2-40B4-BE49-F238E27FC236}">
              <a16:creationId xmlns:a16="http://schemas.microsoft.com/office/drawing/2014/main" id="{4B86E227-C775-D075-0B23-A3342C3C3AE7}"/>
            </a:ext>
          </a:extLst>
        </xdr:cNvPr>
        <xdr:cNvPicPr>
          <a:picLocks noChangeAspect="1"/>
        </xdr:cNvPicPr>
      </xdr:nvPicPr>
      <xdr:blipFill>
        <a:blip xmlns:r="http://schemas.openxmlformats.org/officeDocument/2006/relationships" r:embed="rId1"/>
        <a:stretch>
          <a:fillRect/>
        </a:stretch>
      </xdr:blipFill>
      <xdr:spPr>
        <a:xfrm>
          <a:off x="1922729" y="736001"/>
          <a:ext cx="830513" cy="822964"/>
        </a:xfrm>
        <a:prstGeom prst="rect">
          <a:avLst/>
        </a:prstGeom>
      </xdr:spPr>
    </xdr:pic>
    <xdr:clientData/>
  </xdr:twoCellAnchor>
  <xdr:twoCellAnchor editAs="absolute">
    <xdr:from>
      <xdr:col>2</xdr:col>
      <xdr:colOff>309021</xdr:colOff>
      <xdr:row>13</xdr:row>
      <xdr:rowOff>136269</xdr:rowOff>
    </xdr:from>
    <xdr:to>
      <xdr:col>3</xdr:col>
      <xdr:colOff>422480</xdr:colOff>
      <xdr:row>18</xdr:row>
      <xdr:rowOff>59176</xdr:rowOff>
    </xdr:to>
    <xdr:pic>
      <xdr:nvPicPr>
        <xdr:cNvPr id="3" name="Imagen 2">
          <a:extLst>
            <a:ext uri="{FF2B5EF4-FFF2-40B4-BE49-F238E27FC236}">
              <a16:creationId xmlns:a16="http://schemas.microsoft.com/office/drawing/2014/main" id="{8E309980-3591-A0FC-70DF-08E9733FD891}"/>
            </a:ext>
          </a:extLst>
        </xdr:cNvPr>
        <xdr:cNvPicPr>
          <a:picLocks noChangeAspect="1"/>
        </xdr:cNvPicPr>
      </xdr:nvPicPr>
      <xdr:blipFill>
        <a:blip xmlns:r="http://schemas.openxmlformats.org/officeDocument/2006/relationships" r:embed="rId2"/>
        <a:stretch>
          <a:fillRect/>
        </a:stretch>
      </xdr:blipFill>
      <xdr:spPr>
        <a:xfrm>
          <a:off x="1886809" y="2467093"/>
          <a:ext cx="902353" cy="819377"/>
        </a:xfrm>
        <a:prstGeom prst="rect">
          <a:avLst/>
        </a:prstGeom>
      </xdr:spPr>
    </xdr:pic>
    <xdr:clientData/>
  </xdr:twoCellAnchor>
  <xdr:twoCellAnchor editAs="absolute">
    <xdr:from>
      <xdr:col>2</xdr:col>
      <xdr:colOff>303048</xdr:colOff>
      <xdr:row>24</xdr:row>
      <xdr:rowOff>121025</xdr:rowOff>
    </xdr:from>
    <xdr:to>
      <xdr:col>3</xdr:col>
      <xdr:colOff>428452</xdr:colOff>
      <xdr:row>29</xdr:row>
      <xdr:rowOff>47518</xdr:rowOff>
    </xdr:to>
    <xdr:pic>
      <xdr:nvPicPr>
        <xdr:cNvPr id="4" name="Imagen 3">
          <a:extLst>
            <a:ext uri="{FF2B5EF4-FFF2-40B4-BE49-F238E27FC236}">
              <a16:creationId xmlns:a16="http://schemas.microsoft.com/office/drawing/2014/main" id="{6FC1DC59-D333-A293-4997-B49EB81919BF}"/>
            </a:ext>
          </a:extLst>
        </xdr:cNvPr>
        <xdr:cNvPicPr>
          <a:picLocks noChangeAspect="1"/>
        </xdr:cNvPicPr>
      </xdr:nvPicPr>
      <xdr:blipFill>
        <a:blip xmlns:r="http://schemas.openxmlformats.org/officeDocument/2006/relationships" r:embed="rId3"/>
        <a:stretch>
          <a:fillRect/>
        </a:stretch>
      </xdr:blipFill>
      <xdr:spPr>
        <a:xfrm>
          <a:off x="1880836" y="4424084"/>
          <a:ext cx="914298" cy="822963"/>
        </a:xfrm>
        <a:prstGeom prst="rect">
          <a:avLst/>
        </a:prstGeom>
      </xdr:spPr>
    </xdr:pic>
    <xdr:clientData/>
  </xdr:twoCellAnchor>
  <xdr:twoCellAnchor editAs="absolute">
    <xdr:from>
      <xdr:col>2</xdr:col>
      <xdr:colOff>241835</xdr:colOff>
      <xdr:row>35</xdr:row>
      <xdr:rowOff>134470</xdr:rowOff>
    </xdr:from>
    <xdr:to>
      <xdr:col>3</xdr:col>
      <xdr:colOff>543454</xdr:colOff>
      <xdr:row>41</xdr:row>
      <xdr:rowOff>37264</xdr:rowOff>
    </xdr:to>
    <xdr:pic>
      <xdr:nvPicPr>
        <xdr:cNvPr id="5" name="Imagen 4">
          <a:extLst>
            <a:ext uri="{FF2B5EF4-FFF2-40B4-BE49-F238E27FC236}">
              <a16:creationId xmlns:a16="http://schemas.microsoft.com/office/drawing/2014/main" id="{62FF413F-F80B-2EC6-6DB8-0F735CCB901D}"/>
            </a:ext>
          </a:extLst>
        </xdr:cNvPr>
        <xdr:cNvPicPr>
          <a:picLocks noChangeAspect="1"/>
        </xdr:cNvPicPr>
      </xdr:nvPicPr>
      <xdr:blipFill>
        <a:blip xmlns:r="http://schemas.openxmlformats.org/officeDocument/2006/relationships" r:embed="rId4"/>
        <a:stretch>
          <a:fillRect/>
        </a:stretch>
      </xdr:blipFill>
      <xdr:spPr>
        <a:xfrm>
          <a:off x="1819623" y="6409764"/>
          <a:ext cx="1090513" cy="978559"/>
        </a:xfrm>
        <a:prstGeom prst="rect">
          <a:avLst/>
        </a:prstGeom>
      </xdr:spPr>
    </xdr:pic>
    <xdr:clientData/>
  </xdr:twoCellAnchor>
  <xdr:twoCellAnchor editAs="absolute">
    <xdr:from>
      <xdr:col>2</xdr:col>
      <xdr:colOff>224117</xdr:colOff>
      <xdr:row>46</xdr:row>
      <xdr:rowOff>170331</xdr:rowOff>
    </xdr:from>
    <xdr:to>
      <xdr:col>3</xdr:col>
      <xdr:colOff>507383</xdr:colOff>
      <xdr:row>51</xdr:row>
      <xdr:rowOff>162773</xdr:rowOff>
    </xdr:to>
    <xdr:pic>
      <xdr:nvPicPr>
        <xdr:cNvPr id="6" name="Imagen 5">
          <a:extLst>
            <a:ext uri="{FF2B5EF4-FFF2-40B4-BE49-F238E27FC236}">
              <a16:creationId xmlns:a16="http://schemas.microsoft.com/office/drawing/2014/main" id="{EC14B725-AD6D-8E59-8FD2-551FD8C4FD68}"/>
            </a:ext>
          </a:extLst>
        </xdr:cNvPr>
        <xdr:cNvPicPr>
          <a:picLocks noChangeAspect="1"/>
        </xdr:cNvPicPr>
      </xdr:nvPicPr>
      <xdr:blipFill>
        <a:blip xmlns:r="http://schemas.openxmlformats.org/officeDocument/2006/relationships" r:embed="rId5"/>
        <a:stretch>
          <a:fillRect/>
        </a:stretch>
      </xdr:blipFill>
      <xdr:spPr>
        <a:xfrm>
          <a:off x="1801905" y="8435790"/>
          <a:ext cx="1072160" cy="978559"/>
        </a:xfrm>
        <a:prstGeom prst="rect">
          <a:avLst/>
        </a:prstGeom>
      </xdr:spPr>
    </xdr:pic>
    <xdr:clientData/>
  </xdr:twoCellAnchor>
  <xdr:twoCellAnchor editAs="absolute">
    <xdr:from>
      <xdr:col>2</xdr:col>
      <xdr:colOff>213751</xdr:colOff>
      <xdr:row>88</xdr:row>
      <xdr:rowOff>26894</xdr:rowOff>
    </xdr:from>
    <xdr:to>
      <xdr:col>3</xdr:col>
      <xdr:colOff>571537</xdr:colOff>
      <xdr:row>93</xdr:row>
      <xdr:rowOff>108982</xdr:rowOff>
    </xdr:to>
    <xdr:pic>
      <xdr:nvPicPr>
        <xdr:cNvPr id="7" name="Imagen 6">
          <a:extLst>
            <a:ext uri="{FF2B5EF4-FFF2-40B4-BE49-F238E27FC236}">
              <a16:creationId xmlns:a16="http://schemas.microsoft.com/office/drawing/2014/main" id="{877A4765-20C7-32C1-7EA4-A9D37C4B5507}"/>
            </a:ext>
          </a:extLst>
        </xdr:cNvPr>
        <xdr:cNvPicPr>
          <a:picLocks noChangeAspect="1"/>
        </xdr:cNvPicPr>
      </xdr:nvPicPr>
      <xdr:blipFill>
        <a:blip xmlns:r="http://schemas.openxmlformats.org/officeDocument/2006/relationships" r:embed="rId6"/>
        <a:stretch>
          <a:fillRect/>
        </a:stretch>
      </xdr:blipFill>
      <xdr:spPr>
        <a:xfrm>
          <a:off x="1791539" y="16468165"/>
          <a:ext cx="1146680" cy="97855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262597</xdr:colOff>
      <xdr:row>1</xdr:row>
      <xdr:rowOff>9378</xdr:rowOff>
    </xdr:from>
    <xdr:to>
      <xdr:col>0</xdr:col>
      <xdr:colOff>1242311</xdr:colOff>
      <xdr:row>6</xdr:row>
      <xdr:rowOff>69166</xdr:rowOff>
    </xdr:to>
    <xdr:pic>
      <xdr:nvPicPr>
        <xdr:cNvPr id="2" name="Imagen 1">
          <a:extLst>
            <a:ext uri="{FF2B5EF4-FFF2-40B4-BE49-F238E27FC236}">
              <a16:creationId xmlns:a16="http://schemas.microsoft.com/office/drawing/2014/main" id="{D93E6F41-D469-FF49-F399-00D55BB646D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62597" y="191086"/>
          <a:ext cx="979714" cy="968326"/>
        </a:xfrm>
        <a:prstGeom prst="rect">
          <a:avLst/>
        </a:prstGeom>
      </xdr:spPr>
    </xdr:pic>
    <xdr:clientData/>
  </xdr:twoCellAnchor>
  <xdr:twoCellAnchor editAs="oneCell">
    <xdr:from>
      <xdr:col>2</xdr:col>
      <xdr:colOff>269045</xdr:colOff>
      <xdr:row>2</xdr:row>
      <xdr:rowOff>22819</xdr:rowOff>
    </xdr:from>
    <xdr:to>
      <xdr:col>3</xdr:col>
      <xdr:colOff>651217</xdr:colOff>
      <xdr:row>4</xdr:row>
      <xdr:rowOff>138020</xdr:rowOff>
    </xdr:to>
    <xdr:pic>
      <xdr:nvPicPr>
        <xdr:cNvPr id="3" name="Imagen 2" descr="Identidad Gráfica : Facultad de Veterinaria">
          <a:extLst>
            <a:ext uri="{FF2B5EF4-FFF2-40B4-BE49-F238E27FC236}">
              <a16:creationId xmlns:a16="http://schemas.microsoft.com/office/drawing/2014/main" id="{5D958268-A41D-A0E5-2254-D814BECB3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4122" y="386234"/>
          <a:ext cx="1173480" cy="47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Autoevalaución!$H$7">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D621A31-E05D-4EC3-8D78-23499B6CBDBC}" type="TxLink">
            <a:rPr lang="en-US" sz="1400" b="1" i="0" u="none" strike="noStrike">
              <a:solidFill>
                <a:srgbClr val="000000"/>
              </a:solidFill>
              <a:latin typeface="Aptos Narrow"/>
            </a:rPr>
            <a:pPr algn="ctr"/>
            <a:t>10%</a:t>
          </a:fld>
          <a:endParaRPr lang="es-UY" sz="1400" b="1"/>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3</xdr:col>
      <xdr:colOff>716289</xdr:colOff>
      <xdr:row>2</xdr:row>
      <xdr:rowOff>121921</xdr:rowOff>
    </xdr:from>
    <xdr:to>
      <xdr:col>5</xdr:col>
      <xdr:colOff>147610</xdr:colOff>
      <xdr:row>37</xdr:row>
      <xdr:rowOff>167641</xdr:rowOff>
    </xdr:to>
    <xdr:grpSp>
      <xdr:nvGrpSpPr>
        <xdr:cNvPr id="16" name="Grupo 15">
          <a:extLst>
            <a:ext uri="{FF2B5EF4-FFF2-40B4-BE49-F238E27FC236}">
              <a16:creationId xmlns:a16="http://schemas.microsoft.com/office/drawing/2014/main" id="{05F74A87-6047-E9CB-6ADA-3D25200B1129}"/>
            </a:ext>
          </a:extLst>
        </xdr:cNvPr>
        <xdr:cNvGrpSpPr>
          <a:grpSpLocks noChangeAspect="1"/>
        </xdr:cNvGrpSpPr>
      </xdr:nvGrpSpPr>
      <xdr:grpSpPr>
        <a:xfrm>
          <a:off x="3002289" y="856707"/>
          <a:ext cx="692250" cy="7720148"/>
          <a:chOff x="3568647" y="1569253"/>
          <a:chExt cx="610441" cy="6725996"/>
        </a:xfrm>
      </xdr:grpSpPr>
      <xdr:grpSp>
        <xdr:nvGrpSpPr>
          <xdr:cNvPr id="11" name="Grupo 10">
            <a:extLst>
              <a:ext uri="{FF2B5EF4-FFF2-40B4-BE49-F238E27FC236}">
                <a16:creationId xmlns:a16="http://schemas.microsoft.com/office/drawing/2014/main" id="{5D93796B-95FC-2A13-6E94-AD10DF305BBA}"/>
              </a:ext>
            </a:extLst>
          </xdr:cNvPr>
          <xdr:cNvGrpSpPr/>
        </xdr:nvGrpSpPr>
        <xdr:grpSpPr>
          <a:xfrm>
            <a:off x="3743677" y="1631292"/>
            <a:ext cx="435411" cy="6659003"/>
            <a:chOff x="3983053" y="1552656"/>
            <a:chExt cx="433994" cy="6589653"/>
          </a:xfrm>
        </xdr:grpSpPr>
        <xdr:sp macro="" textlink="">
          <xdr:nvSpPr>
            <xdr:cNvPr id="3" name="Elipse 2">
              <a:extLst>
                <a:ext uri="{FF2B5EF4-FFF2-40B4-BE49-F238E27FC236}">
                  <a16:creationId xmlns:a16="http://schemas.microsoft.com/office/drawing/2014/main" id="{7405BE03-3ED1-427E-7AD8-9994A85CE6BF}"/>
                </a:ext>
              </a:extLst>
            </xdr:cNvPr>
            <xdr:cNvSpPr/>
          </xdr:nvSpPr>
          <xdr:spPr>
            <a:xfrm>
              <a:off x="4040807" y="1552656"/>
              <a:ext cx="360000" cy="360000"/>
            </a:xfrm>
            <a:prstGeom prst="ellipse">
              <a:avLst/>
            </a:prstGeom>
            <a:solidFill>
              <a:srgbClr val="CC2F3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6" name="Elipse 5">
              <a:extLst>
                <a:ext uri="{FF2B5EF4-FFF2-40B4-BE49-F238E27FC236}">
                  <a16:creationId xmlns:a16="http://schemas.microsoft.com/office/drawing/2014/main" id="{15105C1E-E380-463F-8CD5-988A6EC07728}"/>
                </a:ext>
              </a:extLst>
            </xdr:cNvPr>
            <xdr:cNvSpPr/>
          </xdr:nvSpPr>
          <xdr:spPr>
            <a:xfrm>
              <a:off x="4057047" y="2625399"/>
              <a:ext cx="360000" cy="360000"/>
            </a:xfrm>
            <a:prstGeom prst="ellipse">
              <a:avLst/>
            </a:prstGeom>
            <a:solidFill>
              <a:srgbClr val="04790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7" name="Elipse 6">
              <a:extLst>
                <a:ext uri="{FF2B5EF4-FFF2-40B4-BE49-F238E27FC236}">
                  <a16:creationId xmlns:a16="http://schemas.microsoft.com/office/drawing/2014/main" id="{71E159B9-A031-4C51-AB67-4E0A2D486DB9}"/>
                </a:ext>
              </a:extLst>
            </xdr:cNvPr>
            <xdr:cNvSpPr/>
          </xdr:nvSpPr>
          <xdr:spPr>
            <a:xfrm>
              <a:off x="4041807" y="4195118"/>
              <a:ext cx="360000" cy="360000"/>
            </a:xfrm>
            <a:prstGeom prst="ellipse">
              <a:avLst/>
            </a:prstGeom>
            <a:solidFill>
              <a:srgbClr val="02AA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8" name="Elipse 7">
              <a:extLst>
                <a:ext uri="{FF2B5EF4-FFF2-40B4-BE49-F238E27FC236}">
                  <a16:creationId xmlns:a16="http://schemas.microsoft.com/office/drawing/2014/main" id="{6146774B-4735-43C8-AB23-88A871362820}"/>
                </a:ext>
              </a:extLst>
            </xdr:cNvPr>
            <xdr:cNvSpPr/>
          </xdr:nvSpPr>
          <xdr:spPr>
            <a:xfrm>
              <a:off x="3983053" y="5237992"/>
              <a:ext cx="360000" cy="360000"/>
            </a:xfrm>
            <a:prstGeom prst="ellipse">
              <a:avLst/>
            </a:prstGeom>
            <a:solidFill>
              <a:srgbClr val="2A2F9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9" name="Elipse 8">
              <a:extLst>
                <a:ext uri="{FF2B5EF4-FFF2-40B4-BE49-F238E27FC236}">
                  <a16:creationId xmlns:a16="http://schemas.microsoft.com/office/drawing/2014/main" id="{7C99746C-7234-4265-82B1-7CDDC0F0965C}"/>
                </a:ext>
              </a:extLst>
            </xdr:cNvPr>
            <xdr:cNvSpPr/>
          </xdr:nvSpPr>
          <xdr:spPr>
            <a:xfrm>
              <a:off x="4015532" y="6740809"/>
              <a:ext cx="360000" cy="360000"/>
            </a:xfrm>
            <a:prstGeom prst="ellipse">
              <a:avLst/>
            </a:prstGeom>
            <a:solidFill>
              <a:srgbClr val="F5C71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10" name="Elipse 9">
              <a:extLst>
                <a:ext uri="{FF2B5EF4-FFF2-40B4-BE49-F238E27FC236}">
                  <a16:creationId xmlns:a16="http://schemas.microsoft.com/office/drawing/2014/main" id="{19A97995-5617-46B9-A5BB-28ACCA865C5F}"/>
                </a:ext>
              </a:extLst>
            </xdr:cNvPr>
            <xdr:cNvSpPr/>
          </xdr:nvSpPr>
          <xdr:spPr>
            <a:xfrm>
              <a:off x="4036185" y="7782309"/>
              <a:ext cx="360000" cy="360000"/>
            </a:xfrm>
            <a:prstGeom prst="ellipse">
              <a:avLst/>
            </a:prstGeom>
            <a:solidFill>
              <a:srgbClr val="69686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grpSp>
      <xdr:sp macro="" textlink="">
        <xdr:nvSpPr>
          <xdr:cNvPr id="15" name="Abrir llave 14">
            <a:extLst>
              <a:ext uri="{FF2B5EF4-FFF2-40B4-BE49-F238E27FC236}">
                <a16:creationId xmlns:a16="http://schemas.microsoft.com/office/drawing/2014/main" id="{65309E98-B334-3145-7F8E-102CCD0E5859}"/>
              </a:ext>
            </a:extLst>
          </xdr:cNvPr>
          <xdr:cNvSpPr/>
        </xdr:nvSpPr>
        <xdr:spPr>
          <a:xfrm>
            <a:off x="3568647" y="1569253"/>
            <a:ext cx="143826" cy="6725996"/>
          </a:xfrm>
          <a:prstGeom prst="leftBrace">
            <a:avLst>
              <a:gd name="adj1" fmla="val 121666"/>
              <a:gd name="adj2" fmla="val 50000"/>
            </a:avLst>
          </a:prstGeom>
          <a:ln>
            <a:solidFill>
              <a:srgbClr val="969696"/>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s-UY" sz="1100"/>
          </a:p>
        </xdr:txBody>
      </xdr:sp>
    </xdr:grpSp>
    <xdr:clientData/>
  </xdr:twoCellAnchor>
  <xdr:twoCellAnchor editAs="oneCell">
    <xdr:from>
      <xdr:col>0</xdr:col>
      <xdr:colOff>349624</xdr:colOff>
      <xdr:row>3</xdr:row>
      <xdr:rowOff>45720</xdr:rowOff>
    </xdr:from>
    <xdr:to>
      <xdr:col>2</xdr:col>
      <xdr:colOff>555812</xdr:colOff>
      <xdr:row>5</xdr:row>
      <xdr:rowOff>90040</xdr:rowOff>
    </xdr:to>
    <xdr:pic>
      <xdr:nvPicPr>
        <xdr:cNvPr id="14" name="Imagen 13">
          <a:extLst>
            <a:ext uri="{FF2B5EF4-FFF2-40B4-BE49-F238E27FC236}">
              <a16:creationId xmlns:a16="http://schemas.microsoft.com/office/drawing/2014/main" id="{FBDAD825-21B4-4524-A3D5-0869838E3665}"/>
            </a:ext>
          </a:extLst>
        </xdr:cNvPr>
        <xdr:cNvPicPr>
          <a:picLocks noChangeAspect="1"/>
        </xdr:cNvPicPr>
      </xdr:nvPicPr>
      <xdr:blipFill>
        <a:blip xmlns:r="http://schemas.openxmlformats.org/officeDocument/2006/relationships" r:embed="rId1"/>
        <a:stretch>
          <a:fillRect/>
        </a:stretch>
      </xdr:blipFill>
      <xdr:spPr>
        <a:xfrm>
          <a:off x="349624" y="975360"/>
          <a:ext cx="1791148" cy="730120"/>
        </a:xfrm>
        <a:prstGeom prst="rect">
          <a:avLst/>
        </a:prstGeom>
      </xdr:spPr>
    </xdr:pic>
    <xdr:clientData/>
  </xdr:twoCellAnchor>
  <xdr:twoCellAnchor editAs="oneCell">
    <xdr:from>
      <xdr:col>0</xdr:col>
      <xdr:colOff>0</xdr:colOff>
      <xdr:row>7</xdr:row>
      <xdr:rowOff>234994</xdr:rowOff>
    </xdr:from>
    <xdr:to>
      <xdr:col>4</xdr:col>
      <xdr:colOff>304800</xdr:colOff>
      <xdr:row>27</xdr:row>
      <xdr:rowOff>168182</xdr:rowOff>
    </xdr:to>
    <xdr:pic>
      <xdr:nvPicPr>
        <xdr:cNvPr id="17" name="Imagen 16">
          <a:extLst>
            <a:ext uri="{FF2B5EF4-FFF2-40B4-BE49-F238E27FC236}">
              <a16:creationId xmlns:a16="http://schemas.microsoft.com/office/drawing/2014/main" id="{D3290902-95D5-5DF9-16E3-0EC79130C466}"/>
            </a:ext>
          </a:extLst>
        </xdr:cNvPr>
        <xdr:cNvPicPr>
          <a:picLocks noChangeAspect="1"/>
        </xdr:cNvPicPr>
      </xdr:nvPicPr>
      <xdr:blipFill>
        <a:blip xmlns:r="http://schemas.openxmlformats.org/officeDocument/2006/relationships" r:embed="rId2"/>
        <a:stretch>
          <a:fillRect/>
        </a:stretch>
      </xdr:blipFill>
      <xdr:spPr>
        <a:xfrm>
          <a:off x="0" y="2185714"/>
          <a:ext cx="3474720" cy="4505188"/>
        </a:xfrm>
        <a:prstGeom prst="rect">
          <a:avLst/>
        </a:prstGeom>
      </xdr:spPr>
    </xdr:pic>
    <xdr:clientData/>
  </xdr:twoCellAnchor>
  <xdr:twoCellAnchor>
    <xdr:from>
      <xdr:col>4</xdr:col>
      <xdr:colOff>381000</xdr:colOff>
      <xdr:row>0</xdr:row>
      <xdr:rowOff>259080</xdr:rowOff>
    </xdr:from>
    <xdr:to>
      <xdr:col>9</xdr:col>
      <xdr:colOff>313920</xdr:colOff>
      <xdr:row>47</xdr:row>
      <xdr:rowOff>3686</xdr:rowOff>
    </xdr:to>
    <xdr:grpSp>
      <xdr:nvGrpSpPr>
        <xdr:cNvPr id="24" name="Grupo 23">
          <a:extLst>
            <a:ext uri="{FF2B5EF4-FFF2-40B4-BE49-F238E27FC236}">
              <a16:creationId xmlns:a16="http://schemas.microsoft.com/office/drawing/2014/main" id="{AE7575A0-255A-46E8-7363-0ECC7064C2A0}"/>
            </a:ext>
          </a:extLst>
        </xdr:cNvPr>
        <xdr:cNvGrpSpPr>
          <a:grpSpLocks noChangeAspect="1"/>
        </xdr:cNvGrpSpPr>
      </xdr:nvGrpSpPr>
      <xdr:grpSpPr>
        <a:xfrm>
          <a:off x="3429000" y="259080"/>
          <a:ext cx="3171420" cy="9968106"/>
          <a:chOff x="3444240" y="0"/>
          <a:chExt cx="4387668" cy="13440518"/>
        </a:xfrm>
      </xdr:grpSpPr>
      <xdr:pic>
        <xdr:nvPicPr>
          <xdr:cNvPr id="22" name="Imagen 21">
            <a:extLst>
              <a:ext uri="{FF2B5EF4-FFF2-40B4-BE49-F238E27FC236}">
                <a16:creationId xmlns:a16="http://schemas.microsoft.com/office/drawing/2014/main" id="{B82F9F15-5070-C3BA-AC8A-74A99E6D4329}"/>
              </a:ext>
            </a:extLst>
          </xdr:cNvPr>
          <xdr:cNvPicPr>
            <a:picLocks noChangeAspect="1"/>
          </xdr:cNvPicPr>
        </xdr:nvPicPr>
        <xdr:blipFill>
          <a:blip xmlns:r="http://schemas.openxmlformats.org/officeDocument/2006/relationships" r:embed="rId3"/>
          <a:stretch>
            <a:fillRect/>
          </a:stretch>
        </xdr:blipFill>
        <xdr:spPr>
          <a:xfrm>
            <a:off x="3511908" y="0"/>
            <a:ext cx="4320000" cy="6646473"/>
          </a:xfrm>
          <a:prstGeom prst="rect">
            <a:avLst/>
          </a:prstGeom>
        </xdr:spPr>
      </xdr:pic>
      <xdr:pic>
        <xdr:nvPicPr>
          <xdr:cNvPr id="23" name="Imagen 22">
            <a:extLst>
              <a:ext uri="{FF2B5EF4-FFF2-40B4-BE49-F238E27FC236}">
                <a16:creationId xmlns:a16="http://schemas.microsoft.com/office/drawing/2014/main" id="{03449385-6718-E36E-1F52-60BA47547C1B}"/>
              </a:ext>
            </a:extLst>
          </xdr:cNvPr>
          <xdr:cNvPicPr>
            <a:picLocks noChangeAspect="1"/>
          </xdr:cNvPicPr>
        </xdr:nvPicPr>
        <xdr:blipFill>
          <a:blip xmlns:r="http://schemas.openxmlformats.org/officeDocument/2006/relationships" r:embed="rId4"/>
          <a:stretch>
            <a:fillRect/>
          </a:stretch>
        </xdr:blipFill>
        <xdr:spPr>
          <a:xfrm>
            <a:off x="3444240" y="6934200"/>
            <a:ext cx="4126675" cy="6506318"/>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1498387</xdr:colOff>
      <xdr:row>0</xdr:row>
      <xdr:rowOff>57620</xdr:rowOff>
    </xdr:from>
    <xdr:to>
      <xdr:col>3</xdr:col>
      <xdr:colOff>259977</xdr:colOff>
      <xdr:row>2</xdr:row>
      <xdr:rowOff>138572</xdr:rowOff>
    </xdr:to>
    <xdr:pic>
      <xdr:nvPicPr>
        <xdr:cNvPr id="2" name="Imagen 1">
          <a:extLst>
            <a:ext uri="{FF2B5EF4-FFF2-40B4-BE49-F238E27FC236}">
              <a16:creationId xmlns:a16="http://schemas.microsoft.com/office/drawing/2014/main" id="{37BF53C3-2A48-4B64-9723-A9199A5C7A1C}"/>
            </a:ext>
          </a:extLst>
        </xdr:cNvPr>
        <xdr:cNvPicPr>
          <a:picLocks noChangeAspect="1"/>
        </xdr:cNvPicPr>
      </xdr:nvPicPr>
      <xdr:blipFill>
        <a:blip xmlns:r="http://schemas.openxmlformats.org/officeDocument/2006/relationships" r:embed="rId1"/>
        <a:stretch>
          <a:fillRect/>
        </a:stretch>
      </xdr:blipFill>
      <xdr:spPr>
        <a:xfrm>
          <a:off x="5227705" y="57620"/>
          <a:ext cx="1343425" cy="547117"/>
        </a:xfrm>
        <a:prstGeom prst="rect">
          <a:avLst/>
        </a:prstGeom>
      </xdr:spPr>
    </xdr:pic>
    <xdr:clientData/>
  </xdr:twoCellAnchor>
  <xdr:twoCellAnchor editAs="absolute">
    <xdr:from>
      <xdr:col>0</xdr:col>
      <xdr:colOff>529366</xdr:colOff>
      <xdr:row>5</xdr:row>
      <xdr:rowOff>0</xdr:rowOff>
    </xdr:from>
    <xdr:to>
      <xdr:col>0</xdr:col>
      <xdr:colOff>709366</xdr:colOff>
      <xdr:row>6</xdr:row>
      <xdr:rowOff>706</xdr:rowOff>
    </xdr:to>
    <xdr:sp macro="" textlink="">
      <xdr:nvSpPr>
        <xdr:cNvPr id="3" name="Elipse 2">
          <a:extLst>
            <a:ext uri="{FF2B5EF4-FFF2-40B4-BE49-F238E27FC236}">
              <a16:creationId xmlns:a16="http://schemas.microsoft.com/office/drawing/2014/main" id="{B2FF2D34-8C00-4F29-911F-48B70EF72B2E}"/>
            </a:ext>
          </a:extLst>
        </xdr:cNvPr>
        <xdr:cNvSpPr/>
      </xdr:nvSpPr>
      <xdr:spPr>
        <a:xfrm>
          <a:off x="529366" y="1057835"/>
          <a:ext cx="180000" cy="180000"/>
        </a:xfrm>
        <a:prstGeom prst="ellipse">
          <a:avLst/>
        </a:prstGeom>
        <a:solidFill>
          <a:srgbClr val="CC2F3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editAs="absolute">
    <xdr:from>
      <xdr:col>0</xdr:col>
      <xdr:colOff>529366</xdr:colOff>
      <xdr:row>14</xdr:row>
      <xdr:rowOff>162709</xdr:rowOff>
    </xdr:from>
    <xdr:to>
      <xdr:col>0</xdr:col>
      <xdr:colOff>709366</xdr:colOff>
      <xdr:row>15</xdr:row>
      <xdr:rowOff>163415</xdr:rowOff>
    </xdr:to>
    <xdr:sp macro="" textlink="">
      <xdr:nvSpPr>
        <xdr:cNvPr id="4" name="Elipse 3">
          <a:extLst>
            <a:ext uri="{FF2B5EF4-FFF2-40B4-BE49-F238E27FC236}">
              <a16:creationId xmlns:a16="http://schemas.microsoft.com/office/drawing/2014/main" id="{CDDD9C87-BD8D-4675-AE46-4BAB8B292EFD}"/>
            </a:ext>
          </a:extLst>
        </xdr:cNvPr>
        <xdr:cNvSpPr/>
      </xdr:nvSpPr>
      <xdr:spPr>
        <a:xfrm>
          <a:off x="529366" y="2834191"/>
          <a:ext cx="180000" cy="180000"/>
        </a:xfrm>
        <a:prstGeom prst="ellipse">
          <a:avLst/>
        </a:prstGeom>
        <a:solidFill>
          <a:srgbClr val="04790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editAs="absolute">
    <xdr:from>
      <xdr:col>0</xdr:col>
      <xdr:colOff>529366</xdr:colOff>
      <xdr:row>23</xdr:row>
      <xdr:rowOff>143884</xdr:rowOff>
    </xdr:from>
    <xdr:to>
      <xdr:col>0</xdr:col>
      <xdr:colOff>709366</xdr:colOff>
      <xdr:row>24</xdr:row>
      <xdr:rowOff>144589</xdr:rowOff>
    </xdr:to>
    <xdr:sp macro="" textlink="">
      <xdr:nvSpPr>
        <xdr:cNvPr id="5" name="Elipse 4">
          <a:extLst>
            <a:ext uri="{FF2B5EF4-FFF2-40B4-BE49-F238E27FC236}">
              <a16:creationId xmlns:a16="http://schemas.microsoft.com/office/drawing/2014/main" id="{1B93384B-7004-4AB1-9691-7646E515C307}"/>
            </a:ext>
          </a:extLst>
        </xdr:cNvPr>
        <xdr:cNvSpPr/>
      </xdr:nvSpPr>
      <xdr:spPr>
        <a:xfrm>
          <a:off x="529366" y="4429013"/>
          <a:ext cx="180000" cy="180000"/>
        </a:xfrm>
        <a:prstGeom prst="ellipse">
          <a:avLst/>
        </a:prstGeom>
        <a:solidFill>
          <a:srgbClr val="02AA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editAs="absolute">
    <xdr:from>
      <xdr:col>0</xdr:col>
      <xdr:colOff>529366</xdr:colOff>
      <xdr:row>33</xdr:row>
      <xdr:rowOff>147917</xdr:rowOff>
    </xdr:from>
    <xdr:to>
      <xdr:col>0</xdr:col>
      <xdr:colOff>709366</xdr:colOff>
      <xdr:row>34</xdr:row>
      <xdr:rowOff>148623</xdr:rowOff>
    </xdr:to>
    <xdr:sp macro="" textlink="">
      <xdr:nvSpPr>
        <xdr:cNvPr id="6" name="Elipse 5">
          <a:extLst>
            <a:ext uri="{FF2B5EF4-FFF2-40B4-BE49-F238E27FC236}">
              <a16:creationId xmlns:a16="http://schemas.microsoft.com/office/drawing/2014/main" id="{0EE0125E-1FFB-449C-BA7D-89E553B47BFE}"/>
            </a:ext>
          </a:extLst>
        </xdr:cNvPr>
        <xdr:cNvSpPr/>
      </xdr:nvSpPr>
      <xdr:spPr>
        <a:xfrm>
          <a:off x="529366" y="6225988"/>
          <a:ext cx="180000" cy="180000"/>
        </a:xfrm>
        <a:prstGeom prst="ellipse">
          <a:avLst/>
        </a:prstGeom>
        <a:solidFill>
          <a:srgbClr val="2A2F9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editAs="absolute">
    <xdr:from>
      <xdr:col>0</xdr:col>
      <xdr:colOff>529366</xdr:colOff>
      <xdr:row>42</xdr:row>
      <xdr:rowOff>37202</xdr:rowOff>
    </xdr:from>
    <xdr:to>
      <xdr:col>0</xdr:col>
      <xdr:colOff>709366</xdr:colOff>
      <xdr:row>43</xdr:row>
      <xdr:rowOff>37908</xdr:rowOff>
    </xdr:to>
    <xdr:sp macro="" textlink="">
      <xdr:nvSpPr>
        <xdr:cNvPr id="7" name="Elipse 6">
          <a:extLst>
            <a:ext uri="{FF2B5EF4-FFF2-40B4-BE49-F238E27FC236}">
              <a16:creationId xmlns:a16="http://schemas.microsoft.com/office/drawing/2014/main" id="{C7EEAB50-9D70-42DD-9D60-B375995514BD}"/>
            </a:ext>
          </a:extLst>
        </xdr:cNvPr>
        <xdr:cNvSpPr/>
      </xdr:nvSpPr>
      <xdr:spPr>
        <a:xfrm>
          <a:off x="529366" y="7728920"/>
          <a:ext cx="180000" cy="180000"/>
        </a:xfrm>
        <a:prstGeom prst="ellipse">
          <a:avLst/>
        </a:prstGeom>
        <a:solidFill>
          <a:srgbClr val="F5C71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editAs="absolute">
    <xdr:from>
      <xdr:col>0</xdr:col>
      <xdr:colOff>529366</xdr:colOff>
      <xdr:row>47</xdr:row>
      <xdr:rowOff>12550</xdr:rowOff>
    </xdr:from>
    <xdr:to>
      <xdr:col>0</xdr:col>
      <xdr:colOff>709366</xdr:colOff>
      <xdr:row>48</xdr:row>
      <xdr:rowOff>13256</xdr:rowOff>
    </xdr:to>
    <xdr:sp macro="" textlink="">
      <xdr:nvSpPr>
        <xdr:cNvPr id="8" name="Elipse 7">
          <a:extLst>
            <a:ext uri="{FF2B5EF4-FFF2-40B4-BE49-F238E27FC236}">
              <a16:creationId xmlns:a16="http://schemas.microsoft.com/office/drawing/2014/main" id="{95D1B463-687E-4153-877A-E34186021DEE}"/>
            </a:ext>
          </a:extLst>
        </xdr:cNvPr>
        <xdr:cNvSpPr/>
      </xdr:nvSpPr>
      <xdr:spPr>
        <a:xfrm>
          <a:off x="529366" y="8600738"/>
          <a:ext cx="180000" cy="180000"/>
        </a:xfrm>
        <a:prstGeom prst="ellipse">
          <a:avLst/>
        </a:prstGeom>
        <a:solidFill>
          <a:srgbClr val="69686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575022</xdr:colOff>
      <xdr:row>1</xdr:row>
      <xdr:rowOff>174162</xdr:rowOff>
    </xdr:from>
    <xdr:to>
      <xdr:col>1</xdr:col>
      <xdr:colOff>1918447</xdr:colOff>
      <xdr:row>4</xdr:row>
      <xdr:rowOff>75820</xdr:rowOff>
    </xdr:to>
    <xdr:pic>
      <xdr:nvPicPr>
        <xdr:cNvPr id="2" name="Imagen 1">
          <a:extLst>
            <a:ext uri="{FF2B5EF4-FFF2-40B4-BE49-F238E27FC236}">
              <a16:creationId xmlns:a16="http://schemas.microsoft.com/office/drawing/2014/main" id="{FBDAD825-21B4-4524-A3D5-0869838E3665}"/>
            </a:ext>
          </a:extLst>
        </xdr:cNvPr>
        <xdr:cNvPicPr>
          <a:picLocks noChangeAspect="1"/>
        </xdr:cNvPicPr>
      </xdr:nvPicPr>
      <xdr:blipFill>
        <a:blip xmlns:r="http://schemas.openxmlformats.org/officeDocument/2006/relationships" r:embed="rId1"/>
        <a:stretch>
          <a:fillRect/>
        </a:stretch>
      </xdr:blipFill>
      <xdr:spPr>
        <a:xfrm>
          <a:off x="1363916" y="407244"/>
          <a:ext cx="1343425" cy="547117"/>
        </a:xfrm>
        <a:prstGeom prst="rect">
          <a:avLst/>
        </a:prstGeom>
      </xdr:spPr>
    </xdr:pic>
    <xdr:clientData/>
  </xdr:twoCellAnchor>
  <xdr:twoCellAnchor editAs="absolute">
    <xdr:from>
      <xdr:col>10</xdr:col>
      <xdr:colOff>313765</xdr:colOff>
      <xdr:row>5</xdr:row>
      <xdr:rowOff>192740</xdr:rowOff>
    </xdr:from>
    <xdr:to>
      <xdr:col>16</xdr:col>
      <xdr:colOff>98612</xdr:colOff>
      <xdr:row>24</xdr:row>
      <xdr:rowOff>98610</xdr:rowOff>
    </xdr:to>
    <xdr:graphicFrame macro="">
      <xdr:nvGraphicFramePr>
        <xdr:cNvPr id="3" name="Gráfico 2">
          <a:extLst>
            <a:ext uri="{FF2B5EF4-FFF2-40B4-BE49-F238E27FC236}">
              <a16:creationId xmlns:a16="http://schemas.microsoft.com/office/drawing/2014/main" id="{38AB20DF-5ABA-4ECA-A71D-5134679F6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535419</xdr:colOff>
      <xdr:row>5</xdr:row>
      <xdr:rowOff>224117</xdr:rowOff>
    </xdr:from>
    <xdr:to>
      <xdr:col>0</xdr:col>
      <xdr:colOff>715419</xdr:colOff>
      <xdr:row>6</xdr:row>
      <xdr:rowOff>171034</xdr:rowOff>
    </xdr:to>
    <xdr:sp macro="" textlink="">
      <xdr:nvSpPr>
        <xdr:cNvPr id="4" name="Elipse 3">
          <a:extLst>
            <a:ext uri="{FF2B5EF4-FFF2-40B4-BE49-F238E27FC236}">
              <a16:creationId xmlns:a16="http://schemas.microsoft.com/office/drawing/2014/main" id="{5291B1D9-9DD4-40AC-BAA3-249C2324A36F}"/>
            </a:ext>
          </a:extLst>
        </xdr:cNvPr>
        <xdr:cNvSpPr/>
      </xdr:nvSpPr>
      <xdr:spPr>
        <a:xfrm>
          <a:off x="535419" y="1344705"/>
          <a:ext cx="180000" cy="180000"/>
        </a:xfrm>
        <a:prstGeom prst="ellipse">
          <a:avLst/>
        </a:prstGeom>
        <a:solidFill>
          <a:srgbClr val="CC2F3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xdr:from>
      <xdr:col>0</xdr:col>
      <xdr:colOff>535419</xdr:colOff>
      <xdr:row>15</xdr:row>
      <xdr:rowOff>171673</xdr:rowOff>
    </xdr:from>
    <xdr:to>
      <xdr:col>0</xdr:col>
      <xdr:colOff>715419</xdr:colOff>
      <xdr:row>16</xdr:row>
      <xdr:rowOff>172379</xdr:rowOff>
    </xdr:to>
    <xdr:sp macro="" textlink="">
      <xdr:nvSpPr>
        <xdr:cNvPr id="5" name="Elipse 4">
          <a:extLst>
            <a:ext uri="{FF2B5EF4-FFF2-40B4-BE49-F238E27FC236}">
              <a16:creationId xmlns:a16="http://schemas.microsoft.com/office/drawing/2014/main" id="{EA487F91-4D56-4574-A66B-3F618B09F955}"/>
            </a:ext>
          </a:extLst>
        </xdr:cNvPr>
        <xdr:cNvSpPr/>
      </xdr:nvSpPr>
      <xdr:spPr>
        <a:xfrm>
          <a:off x="535419" y="3138991"/>
          <a:ext cx="180000" cy="180000"/>
        </a:xfrm>
        <a:prstGeom prst="ellipse">
          <a:avLst/>
        </a:prstGeom>
        <a:solidFill>
          <a:srgbClr val="04790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xdr:from>
      <xdr:col>0</xdr:col>
      <xdr:colOff>535419</xdr:colOff>
      <xdr:row>22</xdr:row>
      <xdr:rowOff>161812</xdr:rowOff>
    </xdr:from>
    <xdr:to>
      <xdr:col>0</xdr:col>
      <xdr:colOff>715419</xdr:colOff>
      <xdr:row>23</xdr:row>
      <xdr:rowOff>162517</xdr:rowOff>
    </xdr:to>
    <xdr:sp macro="" textlink="">
      <xdr:nvSpPr>
        <xdr:cNvPr id="6" name="Elipse 5">
          <a:extLst>
            <a:ext uri="{FF2B5EF4-FFF2-40B4-BE49-F238E27FC236}">
              <a16:creationId xmlns:a16="http://schemas.microsoft.com/office/drawing/2014/main" id="{FA53184B-5D83-4A01-A98E-F0077E4D3DD5}"/>
            </a:ext>
          </a:extLst>
        </xdr:cNvPr>
        <xdr:cNvSpPr/>
      </xdr:nvSpPr>
      <xdr:spPr>
        <a:xfrm>
          <a:off x="535419" y="4384188"/>
          <a:ext cx="180000" cy="180000"/>
        </a:xfrm>
        <a:prstGeom prst="ellipse">
          <a:avLst/>
        </a:prstGeom>
        <a:solidFill>
          <a:srgbClr val="02AA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xdr:from>
      <xdr:col>0</xdr:col>
      <xdr:colOff>535419</xdr:colOff>
      <xdr:row>30</xdr:row>
      <xdr:rowOff>165846</xdr:rowOff>
    </xdr:from>
    <xdr:to>
      <xdr:col>0</xdr:col>
      <xdr:colOff>715419</xdr:colOff>
      <xdr:row>31</xdr:row>
      <xdr:rowOff>166551</xdr:rowOff>
    </xdr:to>
    <xdr:sp macro="" textlink="">
      <xdr:nvSpPr>
        <xdr:cNvPr id="7" name="Elipse 6">
          <a:extLst>
            <a:ext uri="{FF2B5EF4-FFF2-40B4-BE49-F238E27FC236}">
              <a16:creationId xmlns:a16="http://schemas.microsoft.com/office/drawing/2014/main" id="{E0251908-03E8-4B75-A7C6-38B1289FCF5B}"/>
            </a:ext>
          </a:extLst>
        </xdr:cNvPr>
        <xdr:cNvSpPr/>
      </xdr:nvSpPr>
      <xdr:spPr>
        <a:xfrm>
          <a:off x="535419" y="5822575"/>
          <a:ext cx="180000" cy="180000"/>
        </a:xfrm>
        <a:prstGeom prst="ellipse">
          <a:avLst/>
        </a:prstGeom>
        <a:solidFill>
          <a:srgbClr val="2A2F9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xdr:from>
      <xdr:col>0</xdr:col>
      <xdr:colOff>535419</xdr:colOff>
      <xdr:row>37</xdr:row>
      <xdr:rowOff>37202</xdr:rowOff>
    </xdr:from>
    <xdr:to>
      <xdr:col>0</xdr:col>
      <xdr:colOff>715419</xdr:colOff>
      <xdr:row>38</xdr:row>
      <xdr:rowOff>37908</xdr:rowOff>
    </xdr:to>
    <xdr:sp macro="" textlink="">
      <xdr:nvSpPr>
        <xdr:cNvPr id="8" name="Elipse 7">
          <a:extLst>
            <a:ext uri="{FF2B5EF4-FFF2-40B4-BE49-F238E27FC236}">
              <a16:creationId xmlns:a16="http://schemas.microsoft.com/office/drawing/2014/main" id="{960319FA-18D8-40BA-AA26-1E9767E1B435}"/>
            </a:ext>
          </a:extLst>
        </xdr:cNvPr>
        <xdr:cNvSpPr/>
      </xdr:nvSpPr>
      <xdr:spPr>
        <a:xfrm>
          <a:off x="535419" y="6948990"/>
          <a:ext cx="180000" cy="180000"/>
        </a:xfrm>
        <a:prstGeom prst="ellipse">
          <a:avLst/>
        </a:prstGeom>
        <a:solidFill>
          <a:srgbClr val="F5C71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twoCellAnchor>
    <xdr:from>
      <xdr:col>0</xdr:col>
      <xdr:colOff>535419</xdr:colOff>
      <xdr:row>41</xdr:row>
      <xdr:rowOff>3585</xdr:rowOff>
    </xdr:from>
    <xdr:to>
      <xdr:col>0</xdr:col>
      <xdr:colOff>715419</xdr:colOff>
      <xdr:row>42</xdr:row>
      <xdr:rowOff>4291</xdr:rowOff>
    </xdr:to>
    <xdr:sp macro="" textlink="">
      <xdr:nvSpPr>
        <xdr:cNvPr id="9" name="Elipse 8">
          <a:extLst>
            <a:ext uri="{FF2B5EF4-FFF2-40B4-BE49-F238E27FC236}">
              <a16:creationId xmlns:a16="http://schemas.microsoft.com/office/drawing/2014/main" id="{304A4AEA-4AE2-4F42-9F61-EDF8925DDEAA}"/>
            </a:ext>
          </a:extLst>
        </xdr:cNvPr>
        <xdr:cNvSpPr/>
      </xdr:nvSpPr>
      <xdr:spPr>
        <a:xfrm>
          <a:off x="535419" y="7632550"/>
          <a:ext cx="180000" cy="180000"/>
        </a:xfrm>
        <a:prstGeom prst="ellipse">
          <a:avLst/>
        </a:prstGeom>
        <a:solidFill>
          <a:srgbClr val="69686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0.41005</cdr:x>
      <cdr:y>0.60888</cdr:y>
    </cdr:from>
    <cdr:to>
      <cdr:x>0.60317</cdr:x>
      <cdr:y>0.76248</cdr:y>
    </cdr:to>
    <cdr:sp macro="" textlink="'Ingreso de datos'!$AI$3">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1389524" y="1531091"/>
          <a:ext cx="654429" cy="386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BCD8244-26FF-4F80-A6B6-B60A4F222E2B}" type="TxLink">
            <a:rPr lang="en-US" sz="1600" b="1" i="0" u="none" strike="noStrike">
              <a:solidFill>
                <a:srgbClr val="000000"/>
              </a:solidFill>
              <a:latin typeface="Aptos Narrow"/>
            </a:rPr>
            <a:pPr algn="ctr"/>
            <a:t>2,6</a:t>
          </a:fld>
          <a:endParaRPr lang="es-UY" sz="2000" b="1"/>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108518</xdr:rowOff>
    </xdr:from>
    <xdr:to>
      <xdr:col>6</xdr:col>
      <xdr:colOff>574192</xdr:colOff>
      <xdr:row>54</xdr:row>
      <xdr:rowOff>73972</xdr:rowOff>
    </xdr:to>
    <xdr:grpSp>
      <xdr:nvGrpSpPr>
        <xdr:cNvPr id="19" name="Grupo 18">
          <a:extLst>
            <a:ext uri="{FF2B5EF4-FFF2-40B4-BE49-F238E27FC236}">
              <a16:creationId xmlns:a16="http://schemas.microsoft.com/office/drawing/2014/main" id="{8A53D0CF-B1BE-5657-A1EA-9FAFC28C209F}"/>
            </a:ext>
          </a:extLst>
        </xdr:cNvPr>
        <xdr:cNvGrpSpPr/>
      </xdr:nvGrpSpPr>
      <xdr:grpSpPr>
        <a:xfrm>
          <a:off x="0" y="877989"/>
          <a:ext cx="9509016" cy="9490454"/>
          <a:chOff x="0" y="413318"/>
          <a:chExt cx="9332710" cy="9109454"/>
        </a:xfrm>
      </xdr:grpSpPr>
      <xdr:grpSp>
        <xdr:nvGrpSpPr>
          <xdr:cNvPr id="6" name="Grupo 5">
            <a:extLst>
              <a:ext uri="{FF2B5EF4-FFF2-40B4-BE49-F238E27FC236}">
                <a16:creationId xmlns:a16="http://schemas.microsoft.com/office/drawing/2014/main" id="{9A207C80-6240-B217-5E11-46C0A84185EF}"/>
              </a:ext>
            </a:extLst>
          </xdr:cNvPr>
          <xdr:cNvGrpSpPr/>
        </xdr:nvGrpSpPr>
        <xdr:grpSpPr>
          <a:xfrm>
            <a:off x="0" y="413318"/>
            <a:ext cx="9332710" cy="9109454"/>
            <a:chOff x="0" y="413318"/>
            <a:chExt cx="9332710" cy="9109454"/>
          </a:xfrm>
        </xdr:grpSpPr>
        <xdr:graphicFrame macro="">
          <xdr:nvGraphicFramePr>
            <xdr:cNvPr id="2" name="Gráfico 1">
              <a:extLst>
                <a:ext uri="{FF2B5EF4-FFF2-40B4-BE49-F238E27FC236}">
                  <a16:creationId xmlns:a16="http://schemas.microsoft.com/office/drawing/2014/main" id="{318C4199-750D-473B-8E00-3ECB3F7FDBF5}"/>
                </a:ext>
              </a:extLst>
            </xdr:cNvPr>
            <xdr:cNvGraphicFramePr>
              <a:graphicFrameLocks/>
            </xdr:cNvGraphicFramePr>
          </xdr:nvGraphicFramePr>
          <xdr:xfrm>
            <a:off x="145513" y="413318"/>
            <a:ext cx="2880000" cy="2520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Gráfico 8">
              <a:extLst>
                <a:ext uri="{FF2B5EF4-FFF2-40B4-BE49-F238E27FC236}">
                  <a16:creationId xmlns:a16="http://schemas.microsoft.com/office/drawing/2014/main" id="{29AA66C3-5564-4886-B325-BBC0BAE5181C}"/>
                </a:ext>
              </a:extLst>
            </xdr:cNvPr>
            <xdr:cNvGraphicFramePr>
              <a:graphicFrameLocks/>
            </xdr:cNvGraphicFramePr>
          </xdr:nvGraphicFramePr>
          <xdr:xfrm>
            <a:off x="44824" y="5049430"/>
            <a:ext cx="2880000" cy="2520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3" name="Gráfico 2">
              <a:extLst>
                <a:ext uri="{FF2B5EF4-FFF2-40B4-BE49-F238E27FC236}">
                  <a16:creationId xmlns:a16="http://schemas.microsoft.com/office/drawing/2014/main" id="{7A6847C7-3C70-4F1A-803C-9A1705C1E4EA}"/>
                </a:ext>
              </a:extLst>
            </xdr:cNvPr>
            <xdr:cNvGraphicFramePr>
              <a:graphicFrameLocks/>
            </xdr:cNvGraphicFramePr>
          </xdr:nvGraphicFramePr>
          <xdr:xfrm>
            <a:off x="3299111" y="413318"/>
            <a:ext cx="2880000" cy="252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4" name="Gráfico 3">
              <a:extLst>
                <a:ext uri="{FF2B5EF4-FFF2-40B4-BE49-F238E27FC236}">
                  <a16:creationId xmlns:a16="http://schemas.microsoft.com/office/drawing/2014/main" id="{01EA5FF3-0035-4BD7-8F1C-6641EF2D6592}"/>
                </a:ext>
              </a:extLst>
            </xdr:cNvPr>
            <xdr:cNvGraphicFramePr>
              <a:graphicFrameLocks/>
            </xdr:cNvGraphicFramePr>
          </xdr:nvGraphicFramePr>
          <xdr:xfrm>
            <a:off x="6452710" y="413318"/>
            <a:ext cx="2880000" cy="252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5" name="Gráfico 4">
              <a:extLst>
                <a:ext uri="{FF2B5EF4-FFF2-40B4-BE49-F238E27FC236}">
                  <a16:creationId xmlns:a16="http://schemas.microsoft.com/office/drawing/2014/main" id="{ED8E3758-93B7-29EA-C887-F0B2D9AC8A94}"/>
                </a:ext>
              </a:extLst>
            </xdr:cNvPr>
            <xdr:cNvGraphicFramePr/>
          </xdr:nvGraphicFramePr>
          <xdr:xfrm>
            <a:off x="3305088" y="2284961"/>
            <a:ext cx="2880000" cy="252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7" name="Gráfico 6">
              <a:extLst>
                <a:ext uri="{FF2B5EF4-FFF2-40B4-BE49-F238E27FC236}">
                  <a16:creationId xmlns:a16="http://schemas.microsoft.com/office/drawing/2014/main" id="{D6ADBE80-3F31-46C5-8F97-0FCD407F7690}"/>
                </a:ext>
              </a:extLst>
            </xdr:cNvPr>
            <xdr:cNvGraphicFramePr>
              <a:graphicFrameLocks/>
            </xdr:cNvGraphicFramePr>
          </xdr:nvGraphicFramePr>
          <xdr:xfrm>
            <a:off x="145512" y="2284961"/>
            <a:ext cx="2880000" cy="25200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 name="Gráfico 7">
              <a:extLst>
                <a:ext uri="{FF2B5EF4-FFF2-40B4-BE49-F238E27FC236}">
                  <a16:creationId xmlns:a16="http://schemas.microsoft.com/office/drawing/2014/main" id="{4342552C-7E67-428B-B149-AED408AB7192}"/>
                </a:ext>
              </a:extLst>
            </xdr:cNvPr>
            <xdr:cNvGraphicFramePr>
              <a:graphicFrameLocks/>
            </xdr:cNvGraphicFramePr>
          </xdr:nvGraphicFramePr>
          <xdr:xfrm>
            <a:off x="6425816" y="2284961"/>
            <a:ext cx="2880000" cy="2520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1" name="Gráfico 10">
              <a:extLst>
                <a:ext uri="{FF2B5EF4-FFF2-40B4-BE49-F238E27FC236}">
                  <a16:creationId xmlns:a16="http://schemas.microsoft.com/office/drawing/2014/main" id="{F23A302F-281F-40D5-A91D-56AA5C1A71B0}"/>
                </a:ext>
              </a:extLst>
            </xdr:cNvPr>
            <xdr:cNvGraphicFramePr>
              <a:graphicFrameLocks/>
            </xdr:cNvGraphicFramePr>
          </xdr:nvGraphicFramePr>
          <xdr:xfrm>
            <a:off x="0" y="6787619"/>
            <a:ext cx="2880000" cy="25200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2" name="Gráfico 11">
              <a:extLst>
                <a:ext uri="{FF2B5EF4-FFF2-40B4-BE49-F238E27FC236}">
                  <a16:creationId xmlns:a16="http://schemas.microsoft.com/office/drawing/2014/main" id="{931EC885-EFB8-433D-A916-530554C92E6C}"/>
                </a:ext>
              </a:extLst>
            </xdr:cNvPr>
            <xdr:cNvGraphicFramePr>
              <a:graphicFrameLocks/>
            </xdr:cNvGraphicFramePr>
          </xdr:nvGraphicFramePr>
          <xdr:xfrm>
            <a:off x="3229053" y="5049430"/>
            <a:ext cx="2891206" cy="25200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4" name="Gráfico 13">
              <a:extLst>
                <a:ext uri="{FF2B5EF4-FFF2-40B4-BE49-F238E27FC236}">
                  <a16:creationId xmlns:a16="http://schemas.microsoft.com/office/drawing/2014/main" id="{04A67107-3F15-4AE9-8A05-C08E36800275}"/>
                </a:ext>
              </a:extLst>
            </xdr:cNvPr>
            <xdr:cNvGraphicFramePr>
              <a:graphicFrameLocks/>
            </xdr:cNvGraphicFramePr>
          </xdr:nvGraphicFramePr>
          <xdr:xfrm>
            <a:off x="6278063" y="5049430"/>
            <a:ext cx="2880000" cy="2520001"/>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5" name="Gráfico 14">
              <a:extLst>
                <a:ext uri="{FF2B5EF4-FFF2-40B4-BE49-F238E27FC236}">
                  <a16:creationId xmlns:a16="http://schemas.microsoft.com/office/drawing/2014/main" id="{69E9CB68-D579-4D12-865B-B120297749BC}"/>
                </a:ext>
              </a:extLst>
            </xdr:cNvPr>
            <xdr:cNvGraphicFramePr>
              <a:graphicFrameLocks/>
            </xdr:cNvGraphicFramePr>
          </xdr:nvGraphicFramePr>
          <xdr:xfrm>
            <a:off x="6400207" y="7002772"/>
            <a:ext cx="2880000" cy="25200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6" name="Gráfico 15">
              <a:extLst>
                <a:ext uri="{FF2B5EF4-FFF2-40B4-BE49-F238E27FC236}">
                  <a16:creationId xmlns:a16="http://schemas.microsoft.com/office/drawing/2014/main" id="{F750C019-D602-E97B-0A46-658B21A5F587}"/>
                </a:ext>
              </a:extLst>
            </xdr:cNvPr>
            <xdr:cNvGraphicFramePr/>
          </xdr:nvGraphicFramePr>
          <xdr:xfrm>
            <a:off x="2965241" y="7043571"/>
            <a:ext cx="3558988" cy="2001817"/>
          </xdr:xfrm>
          <a:graphic>
            <a:graphicData uri="http://schemas.openxmlformats.org/drawingml/2006/chart">
              <c:chart xmlns:c="http://schemas.openxmlformats.org/drawingml/2006/chart" xmlns:r="http://schemas.openxmlformats.org/officeDocument/2006/relationships" r:id="rId12"/>
            </a:graphicData>
          </a:graphic>
        </xdr:graphicFrame>
      </xdr:grpSp>
      <xdr:grpSp>
        <xdr:nvGrpSpPr>
          <xdr:cNvPr id="18" name="Grupo 17">
            <a:extLst>
              <a:ext uri="{FF2B5EF4-FFF2-40B4-BE49-F238E27FC236}">
                <a16:creationId xmlns:a16="http://schemas.microsoft.com/office/drawing/2014/main" id="{A87D80F9-2EBF-D5DD-3E5F-F9A4CA55E7B3}"/>
              </a:ext>
            </a:extLst>
          </xdr:cNvPr>
          <xdr:cNvGrpSpPr/>
        </xdr:nvGrpSpPr>
        <xdr:grpSpPr>
          <a:xfrm>
            <a:off x="628425" y="533624"/>
            <a:ext cx="6757851" cy="4814081"/>
            <a:chOff x="628425" y="533624"/>
            <a:chExt cx="6757851" cy="4814081"/>
          </a:xfrm>
        </xdr:grpSpPr>
        <xdr:grpSp>
          <xdr:nvGrpSpPr>
            <xdr:cNvPr id="13" name="Grupo 12">
              <a:extLst>
                <a:ext uri="{FF2B5EF4-FFF2-40B4-BE49-F238E27FC236}">
                  <a16:creationId xmlns:a16="http://schemas.microsoft.com/office/drawing/2014/main" id="{ED021675-A8C1-3F21-7258-FC13B0F558C5}"/>
                </a:ext>
              </a:extLst>
            </xdr:cNvPr>
            <xdr:cNvGrpSpPr/>
          </xdr:nvGrpSpPr>
          <xdr:grpSpPr>
            <a:xfrm>
              <a:off x="783962" y="533624"/>
              <a:ext cx="6309616" cy="180000"/>
              <a:chOff x="918434" y="542589"/>
              <a:chExt cx="6309616" cy="180000"/>
            </a:xfrm>
          </xdr:grpSpPr>
          <xdr:sp macro="" textlink="">
            <xdr:nvSpPr>
              <xdr:cNvPr id="23" name="Elipse 22">
                <a:extLst>
                  <a:ext uri="{FF2B5EF4-FFF2-40B4-BE49-F238E27FC236}">
                    <a16:creationId xmlns:a16="http://schemas.microsoft.com/office/drawing/2014/main" id="{9CBA2D78-2EB7-474A-A1F9-736A8EBD8195}"/>
                  </a:ext>
                </a:extLst>
              </xdr:cNvPr>
              <xdr:cNvSpPr/>
            </xdr:nvSpPr>
            <xdr:spPr>
              <a:xfrm>
                <a:off x="7048050" y="542589"/>
                <a:ext cx="180000" cy="180000"/>
              </a:xfrm>
              <a:prstGeom prst="ellipse">
                <a:avLst/>
              </a:prstGeom>
              <a:solidFill>
                <a:srgbClr val="02AA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22" name="Elipse 21">
                <a:extLst>
                  <a:ext uri="{FF2B5EF4-FFF2-40B4-BE49-F238E27FC236}">
                    <a16:creationId xmlns:a16="http://schemas.microsoft.com/office/drawing/2014/main" id="{1CD75898-2293-4339-9F6A-0FCCA713FF4C}"/>
                  </a:ext>
                </a:extLst>
              </xdr:cNvPr>
              <xdr:cNvSpPr/>
            </xdr:nvSpPr>
            <xdr:spPr>
              <a:xfrm>
                <a:off x="3531197" y="542589"/>
                <a:ext cx="180000" cy="180000"/>
              </a:xfrm>
              <a:prstGeom prst="ellipse">
                <a:avLst/>
              </a:prstGeom>
              <a:solidFill>
                <a:srgbClr val="04790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21" name="Elipse 20">
                <a:extLst>
                  <a:ext uri="{FF2B5EF4-FFF2-40B4-BE49-F238E27FC236}">
                    <a16:creationId xmlns:a16="http://schemas.microsoft.com/office/drawing/2014/main" id="{2B27A028-3B7D-439C-BB31-46CE815072C4}"/>
                  </a:ext>
                </a:extLst>
              </xdr:cNvPr>
              <xdr:cNvSpPr/>
            </xdr:nvSpPr>
            <xdr:spPr>
              <a:xfrm>
                <a:off x="918434" y="542589"/>
                <a:ext cx="180000" cy="180000"/>
              </a:xfrm>
              <a:prstGeom prst="ellipse">
                <a:avLst/>
              </a:prstGeom>
              <a:solidFill>
                <a:srgbClr val="CC2F3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grpSp>
        <xdr:grpSp>
          <xdr:nvGrpSpPr>
            <xdr:cNvPr id="17" name="Grupo 16">
              <a:extLst>
                <a:ext uri="{FF2B5EF4-FFF2-40B4-BE49-F238E27FC236}">
                  <a16:creationId xmlns:a16="http://schemas.microsoft.com/office/drawing/2014/main" id="{6A6EA3C3-00F5-1B57-03F4-6E0A5DB87627}"/>
                </a:ext>
              </a:extLst>
            </xdr:cNvPr>
            <xdr:cNvGrpSpPr/>
          </xdr:nvGrpSpPr>
          <xdr:grpSpPr>
            <a:xfrm>
              <a:off x="628425" y="5167705"/>
              <a:ext cx="6757851" cy="180000"/>
              <a:chOff x="762897" y="5176670"/>
              <a:chExt cx="6757851" cy="180000"/>
            </a:xfrm>
          </xdr:grpSpPr>
          <xdr:sp macro="" textlink="">
            <xdr:nvSpPr>
              <xdr:cNvPr id="24" name="Elipse 23">
                <a:extLst>
                  <a:ext uri="{FF2B5EF4-FFF2-40B4-BE49-F238E27FC236}">
                    <a16:creationId xmlns:a16="http://schemas.microsoft.com/office/drawing/2014/main" id="{DABF765E-B2BE-4E62-9D81-378D26530520}"/>
                  </a:ext>
                </a:extLst>
              </xdr:cNvPr>
              <xdr:cNvSpPr/>
            </xdr:nvSpPr>
            <xdr:spPr>
              <a:xfrm>
                <a:off x="762897" y="5176670"/>
                <a:ext cx="180000" cy="180000"/>
              </a:xfrm>
              <a:prstGeom prst="ellipse">
                <a:avLst/>
              </a:prstGeom>
              <a:solidFill>
                <a:srgbClr val="2A2F9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25" name="Elipse 24">
                <a:extLst>
                  <a:ext uri="{FF2B5EF4-FFF2-40B4-BE49-F238E27FC236}">
                    <a16:creationId xmlns:a16="http://schemas.microsoft.com/office/drawing/2014/main" id="{FF0C6FB6-FEBB-4323-9E10-E8CCBE35CA4D}"/>
                  </a:ext>
                </a:extLst>
              </xdr:cNvPr>
              <xdr:cNvSpPr/>
            </xdr:nvSpPr>
            <xdr:spPr>
              <a:xfrm>
                <a:off x="3783104" y="5176670"/>
                <a:ext cx="180000" cy="180000"/>
              </a:xfrm>
              <a:prstGeom prst="ellipse">
                <a:avLst/>
              </a:prstGeom>
              <a:solidFill>
                <a:srgbClr val="F5C71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sp macro="" textlink="">
            <xdr:nvSpPr>
              <xdr:cNvPr id="26" name="Elipse 25">
                <a:extLst>
                  <a:ext uri="{FF2B5EF4-FFF2-40B4-BE49-F238E27FC236}">
                    <a16:creationId xmlns:a16="http://schemas.microsoft.com/office/drawing/2014/main" id="{0D44C3F2-B7DA-4000-8777-1ADDE9638D75}"/>
                  </a:ext>
                </a:extLst>
              </xdr:cNvPr>
              <xdr:cNvSpPr/>
            </xdr:nvSpPr>
            <xdr:spPr>
              <a:xfrm>
                <a:off x="7340748" y="5176670"/>
                <a:ext cx="180000" cy="180000"/>
              </a:xfrm>
              <a:prstGeom prst="ellipse">
                <a:avLst/>
              </a:prstGeom>
              <a:solidFill>
                <a:srgbClr val="69686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UY" sz="1100"/>
              </a:p>
            </xdr:txBody>
          </xdr:sp>
        </xdr:grpSp>
      </xdr:grpSp>
    </xdr:grpSp>
    <xdr:clientData/>
  </xdr:twoCellAnchor>
</xdr:wsDr>
</file>

<file path=xl/drawings/drawing8.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Desagregado!$R$10">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B19ABF4-D417-4F0B-A57B-1B3132EB3D4E}" type="TxLink">
            <a:rPr lang="en-US" sz="1100" b="0" i="0" u="none" strike="noStrike">
              <a:solidFill>
                <a:srgbClr val="000000"/>
              </a:solidFill>
              <a:latin typeface="Aptos Narrow"/>
            </a:rPr>
            <a:pPr algn="ctr"/>
            <a:t>2,6</a:t>
          </a:fld>
          <a:endParaRPr lang="es-UY" sz="2000" b="1"/>
        </a:p>
      </cdr:txBody>
    </cdr:sp>
  </cdr:relSizeAnchor>
  <cdr:relSizeAnchor xmlns:cdr="http://schemas.openxmlformats.org/drawingml/2006/chartDrawing">
    <cdr:from>
      <cdr:x>0.42857</cdr:x>
      <cdr:y>0.61601</cdr:y>
    </cdr:from>
    <cdr:to>
      <cdr:x>0.57458</cdr:x>
      <cdr:y>0.76961</cdr:y>
    </cdr:to>
    <cdr:sp macro="" textlink="Desagregado!$R$10">
      <cdr:nvSpPr>
        <cdr:cNvPr id="3"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41D5328-64B1-40C0-B6E5-F0BFCB349B33}" type="TxLink">
            <a:rPr lang="en-US" sz="1100" b="0" i="0" u="none" strike="noStrike">
              <a:solidFill>
                <a:srgbClr val="000000"/>
              </a:solidFill>
              <a:latin typeface="Aptos Narrow"/>
            </a:rPr>
            <a:pPr algn="ctr"/>
            <a:t>2,6</a:t>
          </a:fld>
          <a:endParaRPr lang="es-UY" sz="2000" b="1"/>
        </a:p>
      </cdr:txBody>
    </cdr:sp>
  </cdr:relSizeAnchor>
</c:userShapes>
</file>

<file path=xl/drawings/drawing9.xml><?xml version="1.0" encoding="utf-8"?>
<c:userShapes xmlns:c="http://schemas.openxmlformats.org/drawingml/2006/chart">
  <cdr:relSizeAnchor xmlns:cdr="http://schemas.openxmlformats.org/drawingml/2006/chartDrawing">
    <cdr:from>
      <cdr:x>0.42857</cdr:x>
      <cdr:y>0.61601</cdr:y>
    </cdr:from>
    <cdr:to>
      <cdr:x>0.57458</cdr:x>
      <cdr:y>0.76961</cdr:y>
    </cdr:to>
    <cdr:sp macro="" textlink="Desagregado!$R$13">
      <cdr:nvSpPr>
        <cdr:cNvPr id="2" name="CuadroTexto 1">
          <a:extLst xmlns:a="http://schemas.openxmlformats.org/drawingml/2006/main">
            <a:ext uri="{FF2B5EF4-FFF2-40B4-BE49-F238E27FC236}">
              <a16:creationId xmlns:a16="http://schemas.microsoft.com/office/drawing/2014/main" id="{9949BB8F-C1CA-A492-A80E-39BC4EF7EF40}"/>
            </a:ext>
          </a:extLst>
        </cdr:cNvPr>
        <cdr:cNvSpPr txBox="1"/>
      </cdr:nvSpPr>
      <cdr:spPr>
        <a:xfrm xmlns:a="http://schemas.openxmlformats.org/drawingml/2006/main">
          <a:off x="3052481" y="1689845"/>
          <a:ext cx="1039906" cy="4213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552F8E22-C58B-451B-A883-A5057F26E001}" type="TxLink">
            <a:rPr lang="en-US" sz="1100" b="0" i="0" u="none" strike="noStrike">
              <a:solidFill>
                <a:srgbClr val="000000"/>
              </a:solidFill>
              <a:latin typeface="Aptos Narrow"/>
            </a:rPr>
            <a:pPr algn="ctr"/>
            <a:t>3,0</a:t>
          </a:fld>
          <a:endParaRPr lang="es-UY" sz="2000" b="1"/>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planagropecuario.org.uy/uploads/libros/20_pasturas_de_basalto.pdf" TargetMode="External"/><Relationship Id="rId2" Type="http://schemas.openxmlformats.org/officeDocument/2006/relationships/hyperlink" Target="https://www.produccion-animal.com.ar/produccion_ovina/produccion_ovina/32-ovinos_1-40.pdf" TargetMode="External"/><Relationship Id="rId1" Type="http://schemas.openxmlformats.org/officeDocument/2006/relationships/hyperlink" Target="https://www.colibri.udelar.edu.uy/jspui/bitstream/20.500.12008/48114/1/MartinezMarcos.pdf" TargetMode="External"/><Relationship Id="rId6" Type="http://schemas.openxmlformats.org/officeDocument/2006/relationships/hyperlink" Target="https://soundcloud.com/eblasina/f6da11cd-fa1f-47a8-9816-26f4e4b8bc89?ref=clipboard&amp;p=a&amp;c=0&amp;si=af3015296aa2498db549b48d67f67531&amp;utm_source=clipboard&amp;utm_medium=text&amp;utm_campaign=social_sharing" TargetMode="External"/><Relationship Id="rId5" Type="http://schemas.openxmlformats.org/officeDocument/2006/relationships/hyperlink" Target="https://www.colibri.udelar.edu.uy/jspui/bitstream/20.500.12008/31310/1/SaboridoRomerGast%c3%b3nEduardo.pdf" TargetMode="External"/><Relationship Id="rId4" Type="http://schemas.openxmlformats.org/officeDocument/2006/relationships/hyperlink" Target="https://www.planagropecuario.org.uy/uploads/magazines/articles/192_2996.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gub.uy/ministerio-ganaderia-agricultura-pesca/comunicacion/publicaciones/nueva-guia-para-diseno-sistemas-ganaderos-climaticamente-inteligentes" TargetMode="External"/><Relationship Id="rId3" Type="http://schemas.openxmlformats.org/officeDocument/2006/relationships/hyperlink" Target="https://www.planagropecuario.org.uy/uploads/libros/12_10_anos_del_modulo_cria_de_santa_bernardina.pdf" TargetMode="External"/><Relationship Id="rId7" Type="http://schemas.openxmlformats.org/officeDocument/2006/relationships/hyperlink" Target="https://planagro.uy.planagropecuario.org.uy/uploads/magazines/articles/190_2956.pdf" TargetMode="External"/><Relationship Id="rId2" Type="http://schemas.openxmlformats.org/officeDocument/2006/relationships/hyperlink" Target="https://www.planagropecuario.org.uy/uploads/libros/21_manual.pdf" TargetMode="External"/><Relationship Id="rId1" Type="http://schemas.openxmlformats.org/officeDocument/2006/relationships/hyperlink" Target="https://www.colibri.udelar.edu.uy/jspui/bitstream/20.500.12008/32952/1/CamachoHamiltoEstefani.pdf" TargetMode="External"/><Relationship Id="rId6" Type="http://schemas.openxmlformats.org/officeDocument/2006/relationships/hyperlink" Target="https://www.planagropecuario.org.uy/publicaciones/revista/R135/R_135_36.pdf" TargetMode="External"/><Relationship Id="rId5" Type="http://schemas.openxmlformats.org/officeDocument/2006/relationships/hyperlink" Target="https://www.planagropecuario.org.uy/publicaciones/revista/R129/R_129_24.pdf" TargetMode="External"/><Relationship Id="rId4" Type="http://schemas.openxmlformats.org/officeDocument/2006/relationships/hyperlink" Target="https://es.scribd.com/document/368401702/SUL-Manual-Practico-de-Produccion-Ovina"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planagropecuario.org.uy/web/analisis-de-resultados.html" TargetMode="External"/><Relationship Id="rId13" Type="http://schemas.openxmlformats.org/officeDocument/2006/relationships/hyperlink" Target="https://www.planagropecuario.org.uy/uploads/filemanager/source/2021/Librillos/pdf/Manejo%20de%20la%20vaca%20de%20cr%C3%ADa%20seg%C3%BAn%20condic%C3%B3n%20corporal.pdf" TargetMode="External"/><Relationship Id="rId18" Type="http://schemas.openxmlformats.org/officeDocument/2006/relationships/hyperlink" Target="https://iri.columbia.edu/our-expertise/climate/forecasts/seasonal-climate-forecasts/" TargetMode="External"/><Relationship Id="rId26" Type="http://schemas.openxmlformats.org/officeDocument/2006/relationships/hyperlink" Target="https://www.planagropecuario.org.uy/publicaciones/revista/R146/R_146_36.pdf" TargetMode="External"/><Relationship Id="rId3" Type="http://schemas.openxmlformats.org/officeDocument/2006/relationships/hyperlink" Target="https://www.planagropecuario.org.uy/web/enpastoreo.html" TargetMode="External"/><Relationship Id="rId21" Type="http://schemas.openxmlformats.org/officeDocument/2006/relationships/hyperlink" Target="https://www.snig.gub.uy/" TargetMode="External"/><Relationship Id="rId7" Type="http://schemas.openxmlformats.org/officeDocument/2006/relationships/hyperlink" Target="https://www.planagropecuario.org.uy/web/156/contenido/visualizador-de-crecimiento-de-pasturas.html" TargetMode="External"/><Relationship Id="rId12" Type="http://schemas.openxmlformats.org/officeDocument/2006/relationships/hyperlink" Target="https://www.planagropecuario.org.uy/uploads/magazines/articles/192_2993.pdf" TargetMode="External"/><Relationship Id="rId17" Type="http://schemas.openxmlformats.org/officeDocument/2006/relationships/hyperlink" Target="https://www.inumet.gub.uy/clima/tendencias-climaticas" TargetMode="External"/><Relationship Id="rId25" Type="http://schemas.openxmlformats.org/officeDocument/2006/relationships/hyperlink" Target="https://planagropecuario.org.uy/publicaciones/revista/R136/R_136_26.pdf" TargetMode="External"/><Relationship Id="rId2" Type="http://schemas.openxmlformats.org/officeDocument/2006/relationships/hyperlink" Target="https://megane.planagropecuario.org.uy/" TargetMode="External"/><Relationship Id="rId16" Type="http://schemas.openxmlformats.org/officeDocument/2006/relationships/hyperlink" Target="https://youtu.be/opWRY9KiLmM?si=KU3qiwSiVqMcqdrY" TargetMode="External"/><Relationship Id="rId20" Type="http://schemas.openxmlformats.org/officeDocument/2006/relationships/hyperlink" Target="https://www.sul.org.uy/descargas/lib/Manual_Pr%C3%A1ctico_de_Producci%C3%B3n_Ovina-2018.pdf" TargetMode="External"/><Relationship Id="rId29" Type="http://schemas.openxmlformats.org/officeDocument/2006/relationships/hyperlink" Target="https://youtu.be/FzsUUnFAINk?si=KMd6wx_ThIRUKjnL" TargetMode="External"/><Relationship Id="rId1" Type="http://schemas.openxmlformats.org/officeDocument/2006/relationships/hyperlink" Target="https://www.planagropecuario.org.uy/web/calculadora-de-carga.html" TargetMode="External"/><Relationship Id="rId6" Type="http://schemas.openxmlformats.org/officeDocument/2006/relationships/hyperlink" Target="https://www.planagropecuario.org.uy/web/102/contenido/evaluaci%C3%B3n-medio-ambiental-ganadera.html" TargetMode="External"/><Relationship Id="rId11" Type="http://schemas.openxmlformats.org/officeDocument/2006/relationships/hyperlink" Target="https://www.planagropecuario.org.uy/web/122/contenido/informes-red-de-informaci%C3%B3n-nacional-ganadera-%28ring%29.html" TargetMode="External"/><Relationship Id="rId24" Type="http://schemas.openxmlformats.org/officeDocument/2006/relationships/hyperlink" Target="https://mail.planagropecuario.org.uy/publicaciones/revista/R129/R_129_16.pdf" TargetMode="External"/><Relationship Id="rId5" Type="http://schemas.openxmlformats.org/officeDocument/2006/relationships/hyperlink" Target="https://ispc.planagro.uy/ganado" TargetMode="External"/><Relationship Id="rId15" Type="http://schemas.openxmlformats.org/officeDocument/2006/relationships/hyperlink" Target="https://www.sul.org.uy/descargas/des/Nota_Pr%C3%A1ctica_22_Lombritest.pdf" TargetMode="External"/><Relationship Id="rId23" Type="http://schemas.openxmlformats.org/officeDocument/2006/relationships/hyperlink" Target="https://acg.com.uy/" TargetMode="External"/><Relationship Id="rId28" Type="http://schemas.openxmlformats.org/officeDocument/2006/relationships/hyperlink" Target="https://ainfo.inia.uy/digital/bitstream/item/17113/1/Blumetto-O.-Capitulo-14.pdf" TargetMode="External"/><Relationship Id="rId10" Type="http://schemas.openxmlformats.org/officeDocument/2006/relationships/hyperlink" Target="https://www.inia.uy/index.php/noticias/nueva-herramienta-pastizales-rou" TargetMode="External"/><Relationship Id="rId19" Type="http://schemas.openxmlformats.org/officeDocument/2006/relationships/hyperlink" Target="https://www.planagropecuario.org.uy/publicaciones/revista/R128/R_128_36.pdf" TargetMode="External"/><Relationship Id="rId31" Type="http://schemas.openxmlformats.org/officeDocument/2006/relationships/hyperlink" Target="https://www.inia.uy/index.php/alertaovina" TargetMode="External"/><Relationship Id="rId4" Type="http://schemas.openxmlformats.org/officeDocument/2006/relationships/hyperlink" Target="https://carpetaverde.planagro.uy/iniciar-sesion.html" TargetMode="External"/><Relationship Id="rId9" Type="http://schemas.openxmlformats.org/officeDocument/2006/relationships/hyperlink" Target="https://www.inia.uy/index.php/noticias/nueva-herramienta-pastizales-rou" TargetMode="External"/><Relationship Id="rId14" Type="http://schemas.openxmlformats.org/officeDocument/2006/relationships/hyperlink" Target="https://www.planagropecuario.org.uy/uploads/filemanager/source/2021/Librillos/pdf/Control%20de%20Amamantamiento%20(destete%20precoz%2C%20temporario).pdf" TargetMode="External"/><Relationship Id="rId22" Type="http://schemas.openxmlformats.org/officeDocument/2006/relationships/hyperlink" Target="https://www.inia.uy/alertaovina" TargetMode="External"/><Relationship Id="rId27" Type="http://schemas.openxmlformats.org/officeDocument/2006/relationships/hyperlink" Target="https://www.planagropecuario.org.uy/publicaciones/libros/Familias_y_campo/Capitulo_3_115.pdf" TargetMode="External"/><Relationship Id="rId30" Type="http://schemas.openxmlformats.org/officeDocument/2006/relationships/hyperlink" Target="../../pmsac/AppData/Local/Microsoft/Windows/INetCache/pmsac/AppData/Local/Microsoft/Windows/INetCache/pmsac/AppData/pmsac/Downloads/inia-fpta-69-proyecto-305-Marzo-2019%20(1).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3" Type="http://schemas.openxmlformats.org/officeDocument/2006/relationships/hyperlink" Target="https://www.colibri.udelar.edu.uy/jspui/bitstream/20.500.12008/31310/1/SaboridoRomerGast%c3%b3nEduardo.pdf" TargetMode="External"/><Relationship Id="rId18" Type="http://schemas.openxmlformats.org/officeDocument/2006/relationships/hyperlink" Target="https://es.scribd.com/document/368401702/SUL-Manual-Practico-de-Produccion-Ovina" TargetMode="External"/><Relationship Id="rId26" Type="http://schemas.openxmlformats.org/officeDocument/2006/relationships/hyperlink" Target="https://ispc.planagro.uy/ganado" TargetMode="External"/><Relationship Id="rId39" Type="http://schemas.openxmlformats.org/officeDocument/2006/relationships/hyperlink" Target="https://www.planagropecuario.org.uy/publicaciones/revista/R128/R_128_36.pdf" TargetMode="External"/><Relationship Id="rId21" Type="http://schemas.openxmlformats.org/officeDocument/2006/relationships/hyperlink" Target="https://planagro.uy.planagropecuario.org.uy/uploads/magazines/articles/190_2956.pdf" TargetMode="External"/><Relationship Id="rId34" Type="http://schemas.openxmlformats.org/officeDocument/2006/relationships/hyperlink" Target="https://www.planagropecuario.org.uy/uploads/filemanager/source/2021/Librillos/pdf/Manejo%20de%20la%20vaca%20de%20cr%C3%ADa%20seg%C3%BAn%20condic%C3%B3n%20corporal.pdf" TargetMode="External"/><Relationship Id="rId42" Type="http://schemas.openxmlformats.org/officeDocument/2006/relationships/hyperlink" Target="https://acg.com.uy/" TargetMode="External"/><Relationship Id="rId47" Type="http://schemas.openxmlformats.org/officeDocument/2006/relationships/hyperlink" Target="https://ainfo.inia.uy/digital/bitstream/item/17113/1/Blumetto-O.-Capitulo-14.pdf" TargetMode="External"/><Relationship Id="rId50" Type="http://schemas.openxmlformats.org/officeDocument/2006/relationships/hyperlink" Target="https://www.planagropecuario.org.uy/web/webRadio/view/id/420/name/la-chirca%3A-sombra-y-abrigo-para-los-animales-y-las-pasturas.-la-experiencia-de-chavela-blanc.%0D%0Am%C3%B3dulos-arbustivos-en-ganader%C3%ADa-sobre-campo-natural.-por-el-ing.-agr.-marcelo-pereira..html" TargetMode="External"/><Relationship Id="rId7" Type="http://schemas.openxmlformats.org/officeDocument/2006/relationships/hyperlink" Target="https://www.planagropecuario.org.uy/uploads/magazines/articles/180_2773.pdf" TargetMode="External"/><Relationship Id="rId2" Type="http://schemas.openxmlformats.org/officeDocument/2006/relationships/hyperlink" Target="https://planagropecuario.org.uy/publicaciones/libros/sombragua.htm" TargetMode="External"/><Relationship Id="rId16" Type="http://schemas.openxmlformats.org/officeDocument/2006/relationships/hyperlink" Target="https://www.planagropecuario.org.uy/uploads/libros/21_manual.pdf" TargetMode="External"/><Relationship Id="rId29" Type="http://schemas.openxmlformats.org/officeDocument/2006/relationships/hyperlink" Target="https://www.planagropecuario.org.uy/web/analisis-de-resultados.html" TargetMode="External"/><Relationship Id="rId11" Type="http://schemas.openxmlformats.org/officeDocument/2006/relationships/hyperlink" Target="https://www.planagropecuario.org.uy/uploads/libros/20_pasturas_de_basalto.pdf" TargetMode="External"/><Relationship Id="rId24" Type="http://schemas.openxmlformats.org/officeDocument/2006/relationships/hyperlink" Target="https://www.planagropecuario.org.uy/web/enpastoreo.html" TargetMode="External"/><Relationship Id="rId32" Type="http://schemas.openxmlformats.org/officeDocument/2006/relationships/hyperlink" Target="https://www.planagropecuario.org.uy/web/122/contenido/informes-red-de-informaci%C3%B3n-nacional-ganadera-%28ring%29.html" TargetMode="External"/><Relationship Id="rId37" Type="http://schemas.openxmlformats.org/officeDocument/2006/relationships/hyperlink" Target="https://youtu.be/opWRY9KiLmM?si=KU3qiwSiVqMcqdrY" TargetMode="External"/><Relationship Id="rId40" Type="http://schemas.openxmlformats.org/officeDocument/2006/relationships/hyperlink" Target="https://www.snig.gub.uy/" TargetMode="External"/><Relationship Id="rId45" Type="http://schemas.openxmlformats.org/officeDocument/2006/relationships/hyperlink" Target="https://www.planagropecuario.org.uy/publicaciones/revista/R146/R_146_36.pdf" TargetMode="External"/><Relationship Id="rId5" Type="http://schemas.openxmlformats.org/officeDocument/2006/relationships/hyperlink" Target="https://www.planagropecuario.org.uy/publicaciones/revista/R115/R115_19.pdf" TargetMode="External"/><Relationship Id="rId15" Type="http://schemas.openxmlformats.org/officeDocument/2006/relationships/hyperlink" Target="https://www.colibri.udelar.edu.uy/jspui/bitstream/20.500.12008/32952/1/CamachoHamiltoEstefani.pdf" TargetMode="External"/><Relationship Id="rId23" Type="http://schemas.openxmlformats.org/officeDocument/2006/relationships/hyperlink" Target="https://megane.planagropecuario.org.uy/" TargetMode="External"/><Relationship Id="rId28" Type="http://schemas.openxmlformats.org/officeDocument/2006/relationships/hyperlink" Target="https://www.planagropecuario.org.uy/web/156/contenido/visualizador-de-crecimiento-de-pasturas.html" TargetMode="External"/><Relationship Id="rId36" Type="http://schemas.openxmlformats.org/officeDocument/2006/relationships/hyperlink" Target="https://www.sul.org.uy/descargas/des/Nota_Pr%C3%A1ctica_22_Lombritest.pdf" TargetMode="External"/><Relationship Id="rId49" Type="http://schemas.openxmlformats.org/officeDocument/2006/relationships/hyperlink" Target="https://www.inia.uy/index.php/alertaovina" TargetMode="External"/><Relationship Id="rId10" Type="http://schemas.openxmlformats.org/officeDocument/2006/relationships/hyperlink" Target="https://www.colibri.udelar.edu.uy/jspui/bitstream/20.500.12008/48114/1/MartinezMarcos.pdf" TargetMode="External"/><Relationship Id="rId19" Type="http://schemas.openxmlformats.org/officeDocument/2006/relationships/hyperlink" Target="https://www.planagropecuario.org.uy/publicaciones/revista/R129/R_129_24.pdf" TargetMode="External"/><Relationship Id="rId31" Type="http://schemas.openxmlformats.org/officeDocument/2006/relationships/hyperlink" Target="https://www.inia.uy/index.php/noticias/nueva-herramienta-pastizales-rou" TargetMode="External"/><Relationship Id="rId44" Type="http://schemas.openxmlformats.org/officeDocument/2006/relationships/hyperlink" Target="https://planagropecuario.org.uy/publicaciones/revista/R136/R_136_26.pdf" TargetMode="External"/><Relationship Id="rId4" Type="http://schemas.openxmlformats.org/officeDocument/2006/relationships/hyperlink" Target="https://www.planagropecuario.org.uy/uploads/filemanager/source/2021/Librillos/pdf/Pautas%20para%20el%20manejo%20del%20campo%20natural.pdf" TargetMode="External"/><Relationship Id="rId9" Type="http://schemas.openxmlformats.org/officeDocument/2006/relationships/hyperlink" Target="https://youtu.be/LUVOYOG16qE?si=xdLrlC13OqVTItbC" TargetMode="External"/><Relationship Id="rId14" Type="http://schemas.openxmlformats.org/officeDocument/2006/relationships/hyperlink" Target="https://soundcloud.com/eblasina/f6da11cd-fa1f-47a8-9816-26f4e4b8bc89?ref=clipboard&amp;p=a&amp;c=0&amp;si=af3015296aa2498db549b48d67f67531&amp;utm_source=clipboard&amp;utm_medium=text&amp;utm_campaign=social_sharing" TargetMode="External"/><Relationship Id="rId22" Type="http://schemas.openxmlformats.org/officeDocument/2006/relationships/hyperlink" Target="https://www.planagropecuario.org.uy/web/calculadora-de-carga.html" TargetMode="External"/><Relationship Id="rId27" Type="http://schemas.openxmlformats.org/officeDocument/2006/relationships/hyperlink" Target="https://www.planagropecuario.org.uy/web/102/contenido/evaluaci%C3%B3n-medio-ambiental-ganadera.html" TargetMode="External"/><Relationship Id="rId30" Type="http://schemas.openxmlformats.org/officeDocument/2006/relationships/hyperlink" Target="https://www.inia.uy/index.php/noticias/nueva-herramienta-pastizales-rou" TargetMode="External"/><Relationship Id="rId35" Type="http://schemas.openxmlformats.org/officeDocument/2006/relationships/hyperlink" Target="https://www.planagropecuario.org.uy/uploads/filemanager/source/2021/Librillos/pdf/Control%20de%20Amamantamiento%20(destete%20precoz%2C%20temporario).pdf" TargetMode="External"/><Relationship Id="rId43" Type="http://schemas.openxmlformats.org/officeDocument/2006/relationships/hyperlink" Target="https://mail.planagropecuario.org.uy/publicaciones/revista/R129/R_129_16.pdf" TargetMode="External"/><Relationship Id="rId48" Type="http://schemas.openxmlformats.org/officeDocument/2006/relationships/hyperlink" Target="https://youtu.be/FzsUUnFAINk?si=KMd6wx_ThIRUKjnL" TargetMode="External"/><Relationship Id="rId8" Type="http://schemas.openxmlformats.org/officeDocument/2006/relationships/hyperlink" Target="https://google.com/" TargetMode="External"/><Relationship Id="rId51" Type="http://schemas.openxmlformats.org/officeDocument/2006/relationships/drawing" Target="../drawings/drawing15.xml"/><Relationship Id="rId3" Type="http://schemas.openxmlformats.org/officeDocument/2006/relationships/hyperlink" Target="https://youtu.be/ZeavjU1HRlY?si=QXKQzdfRXhjLB1zg" TargetMode="External"/><Relationship Id="rId12" Type="http://schemas.openxmlformats.org/officeDocument/2006/relationships/hyperlink" Target="https://www.planagropecuario.org.uy/uploads/magazines/articles/192_2996.pdf" TargetMode="External"/><Relationship Id="rId17" Type="http://schemas.openxmlformats.org/officeDocument/2006/relationships/hyperlink" Target="https://www.planagropecuario.org.uy/uploads/libros/12_10_anos_del_modulo_cria_de_santa_bernardina.pdf" TargetMode="External"/><Relationship Id="rId25" Type="http://schemas.openxmlformats.org/officeDocument/2006/relationships/hyperlink" Target="https://carpetaverde.planagro.uy/iniciar-sesion.html" TargetMode="External"/><Relationship Id="rId33" Type="http://schemas.openxmlformats.org/officeDocument/2006/relationships/hyperlink" Target="https://www.planagropecuario.org.uy/uploads/magazines/articles/192_2993.pdf" TargetMode="External"/><Relationship Id="rId38" Type="http://schemas.openxmlformats.org/officeDocument/2006/relationships/hyperlink" Target="https://www.inumet.gub.uy/clima/tendencias-climaticas" TargetMode="External"/><Relationship Id="rId46" Type="http://schemas.openxmlformats.org/officeDocument/2006/relationships/hyperlink" Target="https://www.planagropecuario.org.uy/publicaciones/libros/Familias_y_campo/Capitulo_3_115.pdf" TargetMode="External"/><Relationship Id="rId20" Type="http://schemas.openxmlformats.org/officeDocument/2006/relationships/hyperlink" Target="https://www.planagropecuario.org.uy/publicaciones/revista/R135/R_135_36.pdf" TargetMode="External"/><Relationship Id="rId41" Type="http://schemas.openxmlformats.org/officeDocument/2006/relationships/hyperlink" Target="https://www.inia.uy/alertaovina" TargetMode="External"/><Relationship Id="rId1" Type="http://schemas.openxmlformats.org/officeDocument/2006/relationships/hyperlink" Target="https://www.planagropecuario.org.uy/uploads/filemanager/source/2021/Librillos/pdf/Alambrados%20el%C3%A9ctricos.pdf" TargetMode="External"/><Relationship Id="rId6" Type="http://schemas.openxmlformats.org/officeDocument/2006/relationships/hyperlink" Target="https://ainfo.inia.uy/digital/bitstream/item/2835/1/18429020511100111.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8.xml.rels><?xml version="1.0" encoding="UTF-8" standalone="yes"?>
<Relationships xmlns="http://schemas.openxmlformats.org/package/2006/relationships"><Relationship Id="rId3" Type="http://schemas.openxmlformats.org/officeDocument/2006/relationships/hyperlink" Target="https://youtu.be/ZeavjU1HRlY?si=QXKQzdfRXhjLB1zg" TargetMode="External"/><Relationship Id="rId2" Type="http://schemas.openxmlformats.org/officeDocument/2006/relationships/hyperlink" Target="https://planagropecuario.org.uy/publicaciones/libros/sombragua.htm" TargetMode="External"/><Relationship Id="rId1" Type="http://schemas.openxmlformats.org/officeDocument/2006/relationships/hyperlink" Target="https://www.planagropecuario.org.uy/uploads/filemanager/source/2021/Librillos/pdf/Alambrados%20el%C3%A9ctricos.pdf" TargetMode="External"/><Relationship Id="rId6" Type="http://schemas.openxmlformats.org/officeDocument/2006/relationships/hyperlink" Target="https://ainfo.inia.uy/digital/bitstream/item/2835/1/18429020511100111.pdf" TargetMode="External"/><Relationship Id="rId5" Type="http://schemas.openxmlformats.org/officeDocument/2006/relationships/hyperlink" Target="https://www.planagropecuario.org.uy/publicaciones/revista/R115/R115_19.pdf" TargetMode="External"/><Relationship Id="rId4" Type="http://schemas.openxmlformats.org/officeDocument/2006/relationships/hyperlink" Target="https://www.planagropecuario.org.uy/uploads/filemanager/source/2021/Librillos/pdf/Pautas%20para%20el%20manejo%20del%20campo%20natural.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youtu.be/Tyv4w13HPOQ?si=V7EkgPsGx0FkfFsI" TargetMode="External"/><Relationship Id="rId2" Type="http://schemas.openxmlformats.org/officeDocument/2006/relationships/hyperlink" Target="https://www.planagropecuario.org.uy/uploads/magazines/articles/180_2773.pdf" TargetMode="External"/><Relationship Id="rId1" Type="http://schemas.openxmlformats.org/officeDocument/2006/relationships/hyperlink" Target="https://youtu.be/LUVOYOG16qE?si=xdLrlC13OqVTItbC" TargetMode="External"/><Relationship Id="rId4" Type="http://schemas.openxmlformats.org/officeDocument/2006/relationships/hyperlink" Target="https://www.planagropecuario.org.uy/web/webRadio/view/id/420/name/la-chirca%3A-sombra-y-abrigo-para-los-animales-y-las-pasturas.-la-experiencia-de-chavela-blanc.%0D%0Am%C3%B3dulos-arbustivos-en-ganader%C3%ADa-sobre-campo-natural.-por-el-ing.-agr.-marcelo-pereira..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CC4E-9613-4470-91E0-22690807973E}">
  <dimension ref="B1:X46"/>
  <sheetViews>
    <sheetView showGridLines="0" topLeftCell="B1" zoomScale="85" zoomScaleNormal="85" workbookViewId="0">
      <selection activeCell="H3" sqref="H3"/>
    </sheetView>
  </sheetViews>
  <sheetFormatPr baseColWidth="10" defaultRowHeight="14.5" x14ac:dyDescent="0.35"/>
  <cols>
    <col min="2" max="2" width="44" customWidth="1"/>
    <col min="3" max="4" width="10.6328125" customWidth="1"/>
    <col min="5" max="5" width="10.6328125" hidden="1" customWidth="1"/>
    <col min="6" max="6" width="11.81640625" hidden="1" customWidth="1"/>
    <col min="7" max="7" width="10.6328125" hidden="1" customWidth="1"/>
    <col min="8" max="8" width="46.6328125" bestFit="1" customWidth="1"/>
    <col min="9" max="10" width="65.36328125" customWidth="1"/>
    <col min="11" max="11" width="11.54296875" customWidth="1"/>
    <col min="12" max="12" width="33" customWidth="1"/>
    <col min="13" max="15" width="11.54296875" customWidth="1"/>
    <col min="16" max="16" width="11" customWidth="1"/>
    <col min="17" max="24" width="6.453125" customWidth="1"/>
  </cols>
  <sheetData>
    <row r="1" spans="2:24" ht="18.5" x14ac:dyDescent="0.45">
      <c r="B1" s="3" t="s">
        <v>105</v>
      </c>
      <c r="H1" s="13" t="s">
        <v>124</v>
      </c>
      <c r="L1" t="s">
        <v>140</v>
      </c>
    </row>
    <row r="2" spans="2:24" ht="18.5" x14ac:dyDescent="0.45">
      <c r="C2" s="3"/>
      <c r="H2" s="12" t="s">
        <v>137</v>
      </c>
      <c r="L2" t="s">
        <v>127</v>
      </c>
      <c r="M2" t="s">
        <v>128</v>
      </c>
      <c r="N2" t="s">
        <v>129</v>
      </c>
    </row>
    <row r="3" spans="2:24" ht="18.5" x14ac:dyDescent="0.45">
      <c r="C3" s="3"/>
      <c r="H3" s="12" t="s">
        <v>138</v>
      </c>
      <c r="L3">
        <v>1</v>
      </c>
      <c r="M3">
        <v>2</v>
      </c>
      <c r="N3">
        <v>3</v>
      </c>
    </row>
    <row r="4" spans="2:24" x14ac:dyDescent="0.35">
      <c r="H4" s="12" t="s">
        <v>139</v>
      </c>
    </row>
    <row r="5" spans="2:24" ht="18.5" x14ac:dyDescent="0.45">
      <c r="C5" s="3"/>
      <c r="H5" s="8" t="s">
        <v>101</v>
      </c>
      <c r="L5" t="s">
        <v>125</v>
      </c>
      <c r="Q5" s="2" t="s">
        <v>126</v>
      </c>
      <c r="R5" s="2"/>
      <c r="S5" s="2"/>
      <c r="T5" s="2"/>
      <c r="U5" s="2"/>
      <c r="V5" s="2"/>
      <c r="W5" s="2"/>
      <c r="X5" s="2"/>
    </row>
    <row r="6" spans="2:24" x14ac:dyDescent="0.35">
      <c r="B6" s="1" t="s">
        <v>0</v>
      </c>
      <c r="H6" s="11" t="s">
        <v>111</v>
      </c>
      <c r="I6" s="24">
        <f>AVERAGE(D7:D14)</f>
        <v>1.75</v>
      </c>
      <c r="J6" s="24"/>
      <c r="K6" t="s">
        <v>136</v>
      </c>
      <c r="L6" t="s">
        <v>127</v>
      </c>
      <c r="M6" t="s">
        <v>128</v>
      </c>
      <c r="N6" t="s">
        <v>129</v>
      </c>
      <c r="P6" s="2" t="s">
        <v>134</v>
      </c>
      <c r="Q6" s="2" t="s">
        <v>127</v>
      </c>
      <c r="R6" s="2" t="s">
        <v>128</v>
      </c>
      <c r="S6" s="2" t="s">
        <v>129</v>
      </c>
      <c r="T6" s="2" t="s">
        <v>113</v>
      </c>
      <c r="U6" s="2" t="s">
        <v>130</v>
      </c>
      <c r="V6" s="2" t="s">
        <v>132</v>
      </c>
      <c r="W6" s="2" t="s">
        <v>131</v>
      </c>
      <c r="X6" s="2" t="s">
        <v>133</v>
      </c>
    </row>
    <row r="7" spans="2:24" x14ac:dyDescent="0.35">
      <c r="B7" s="10" t="s">
        <v>116</v>
      </c>
      <c r="C7" s="16" t="str">
        <f>IF(OR(H7=0,H7="",H7=$K$11),"...",IF(H7&gt;L7,"Rojo",IF(H7&lt;M7,"Verde","Amarillo")))</f>
        <v>Amarillo</v>
      </c>
      <c r="D7" s="17">
        <f>IFERROR(HLOOKUP(C7,$L$2:$N$3,2,0),"")</f>
        <v>2</v>
      </c>
      <c r="E7" s="31" t="s">
        <v>143</v>
      </c>
      <c r="F7" s="25">
        <f>COUNTIF($C$7:$C$14,"Rojo")</f>
        <v>3</v>
      </c>
      <c r="G7" s="26">
        <f>IFERROR(F7/F10,"")</f>
        <v>0.375</v>
      </c>
      <c r="H7" s="22">
        <v>0.1</v>
      </c>
      <c r="I7" s="24">
        <f>G7*$L$3+G8*$M$3+G9*$N$3</f>
        <v>2.125</v>
      </c>
      <c r="J7" s="24"/>
      <c r="K7" t="s">
        <v>135</v>
      </c>
      <c r="L7" s="4">
        <v>0.2</v>
      </c>
      <c r="M7" s="4">
        <v>0.1</v>
      </c>
      <c r="N7" s="4"/>
      <c r="P7" s="14">
        <f>IF(H7=0,0,IF(H7&gt;L7,3,IF(AND(H7&gt;=M7,H7&lt;=L7,2),2,1))-0.5)</f>
        <v>1.5</v>
      </c>
      <c r="Q7" s="14">
        <v>1</v>
      </c>
      <c r="R7" s="14">
        <v>1</v>
      </c>
      <c r="S7" s="14">
        <v>1</v>
      </c>
      <c r="T7" s="14">
        <v>0</v>
      </c>
      <c r="U7" s="14">
        <f>SUM(Q7:T7)</f>
        <v>3</v>
      </c>
      <c r="V7" s="14">
        <f>P7-W7/2</f>
        <v>1.4750000000000001</v>
      </c>
      <c r="W7" s="14">
        <v>0.05</v>
      </c>
      <c r="X7" s="14">
        <f>SUM(Q7:U7)-W7-V7</f>
        <v>4.4749999999999996</v>
      </c>
    </row>
    <row r="8" spans="2:24" x14ac:dyDescent="0.35">
      <c r="B8" s="5" t="s">
        <v>117</v>
      </c>
      <c r="C8" s="18" t="str">
        <f>IF(OR(H8=0,H8="",H8=$K$11),"...",IF(H8&gt;M8,"Verde",IF(H8&lt;L8,"Rojo","Amarillo")))</f>
        <v>Rojo</v>
      </c>
      <c r="D8" s="19">
        <f t="shared" ref="D8:D10" si="0">HLOOKUP(C8,$L$2:$N$3,2,0)</f>
        <v>1</v>
      </c>
      <c r="E8" s="32" t="s">
        <v>141</v>
      </c>
      <c r="F8" s="2">
        <f>COUNTIF($C$7:$C$14,"Verde")</f>
        <v>1</v>
      </c>
      <c r="G8" s="27">
        <f>IFERROR(F8/F10,"")</f>
        <v>0.125</v>
      </c>
      <c r="H8" s="22">
        <v>0.25</v>
      </c>
      <c r="I8" s="24"/>
      <c r="J8" s="24"/>
      <c r="K8" t="s">
        <v>135</v>
      </c>
      <c r="L8" s="4">
        <v>0.7</v>
      </c>
      <c r="M8" s="4">
        <v>0.9</v>
      </c>
      <c r="N8" s="4"/>
    </row>
    <row r="9" spans="2:24" x14ac:dyDescent="0.35">
      <c r="B9" s="5" t="s">
        <v>118</v>
      </c>
      <c r="C9" s="18" t="str">
        <f>IF(OR(H9=0,H9="",H9=$K$11),"...",IF(H9&gt;M9,"Verde",IF(H9&lt;L9,"Rojo","Amarillo")))</f>
        <v>Amarillo</v>
      </c>
      <c r="D9" s="19">
        <f t="shared" si="0"/>
        <v>2</v>
      </c>
      <c r="E9" s="32" t="s">
        <v>142</v>
      </c>
      <c r="F9" s="2">
        <f>COUNTIF($C$7:$C$14,"Amarillo")</f>
        <v>4</v>
      </c>
      <c r="G9" s="27">
        <f>IFERROR(F9/F10,"")</f>
        <v>0.5</v>
      </c>
      <c r="H9" s="22">
        <v>0.7</v>
      </c>
      <c r="I9" s="24"/>
      <c r="J9" s="24"/>
      <c r="K9" t="s">
        <v>135</v>
      </c>
      <c r="L9" s="4">
        <v>0.7</v>
      </c>
      <c r="M9" s="4">
        <v>0.9</v>
      </c>
      <c r="N9" s="4"/>
    </row>
    <row r="10" spans="2:24" x14ac:dyDescent="0.35">
      <c r="B10" s="5" t="s">
        <v>112</v>
      </c>
      <c r="C10" s="18" t="str">
        <f>IF(OR(H10=0,H10="",H10=$K$11),"...",IF(H10&gt;M10,"Verde",IF(H10&lt;L10,"Rojo","Amarillo")))</f>
        <v>Verde</v>
      </c>
      <c r="D10" s="19">
        <f t="shared" si="0"/>
        <v>3</v>
      </c>
      <c r="E10" s="32" t="s">
        <v>144</v>
      </c>
      <c r="F10" s="2">
        <f>SUM(F7:F9)</f>
        <v>8</v>
      </c>
      <c r="G10" s="27">
        <f>IFERROR(SUM(G7:G9),"")</f>
        <v>1</v>
      </c>
      <c r="H10" s="23">
        <v>25</v>
      </c>
      <c r="I10" s="24"/>
      <c r="J10" s="24"/>
      <c r="K10" t="s">
        <v>135</v>
      </c>
      <c r="L10">
        <v>10</v>
      </c>
      <c r="M10">
        <v>15</v>
      </c>
    </row>
    <row r="11" spans="2:24" x14ac:dyDescent="0.35">
      <c r="B11" s="5" t="s">
        <v>16</v>
      </c>
      <c r="C11" s="18" t="str">
        <f>IF(OR(H11=0,H11="",H11=$K$11),"...",IF(H11=L11,"Rojo",IF(H11=M11,"Amarillo","Verde")))</f>
        <v>Amarillo</v>
      </c>
      <c r="D11" s="19">
        <f t="shared" ref="D11:D14" si="1">IFERROR(HLOOKUP(C11,$L$2:$N$3,2,0),"")</f>
        <v>2</v>
      </c>
      <c r="E11" s="32" t="s">
        <v>145</v>
      </c>
      <c r="F11" s="2" t="b">
        <f>F10=COUNTA(D7:D14)</f>
        <v>1</v>
      </c>
      <c r="G11" s="28"/>
      <c r="H11" s="23" t="s">
        <v>18</v>
      </c>
      <c r="I11" s="24"/>
      <c r="J11" s="24"/>
      <c r="K11" t="s">
        <v>110</v>
      </c>
      <c r="L11" t="s">
        <v>19</v>
      </c>
      <c r="M11" t="s">
        <v>18</v>
      </c>
      <c r="N11" t="s">
        <v>17</v>
      </c>
    </row>
    <row r="12" spans="2:24" x14ac:dyDescent="0.35">
      <c r="B12" s="5" t="s">
        <v>20</v>
      </c>
      <c r="C12" s="18" t="str">
        <f>IF(OR(H12=0,H12="",H12=$K$11),"...",IF(H12=L12,"Rojo",IF(H12=M12,"Amarillo","Verde")))</f>
        <v>Rojo</v>
      </c>
      <c r="D12" s="19">
        <f t="shared" si="1"/>
        <v>1</v>
      </c>
      <c r="E12" s="18"/>
      <c r="F12" s="2"/>
      <c r="G12" s="28"/>
      <c r="H12" s="23" t="s">
        <v>25</v>
      </c>
      <c r="I12" s="24"/>
      <c r="J12" s="24"/>
      <c r="K12" t="s">
        <v>110</v>
      </c>
      <c r="L12" t="s">
        <v>25</v>
      </c>
      <c r="M12" t="s">
        <v>27</v>
      </c>
      <c r="N12" t="s">
        <v>26</v>
      </c>
    </row>
    <row r="13" spans="2:24" x14ac:dyDescent="0.35">
      <c r="B13" s="5" t="s">
        <v>119</v>
      </c>
      <c r="C13" s="18" t="str">
        <f>IF(OR(H13=0,H13="",H13=$K$11),"...",IF(H13&gt;M13,"Verde",IF(H13&lt;L13,"Rojo","Amarillo")))</f>
        <v>Amarillo</v>
      </c>
      <c r="D13" s="19">
        <f t="shared" si="1"/>
        <v>2</v>
      </c>
      <c r="E13" s="18"/>
      <c r="F13" s="2"/>
      <c r="G13" s="28"/>
      <c r="H13" s="22">
        <v>0.8</v>
      </c>
      <c r="I13" s="24"/>
      <c r="J13" s="24"/>
      <c r="L13" s="4">
        <v>0.7</v>
      </c>
      <c r="M13" s="4">
        <v>0.9</v>
      </c>
      <c r="N13" s="4">
        <v>1</v>
      </c>
    </row>
    <row r="14" spans="2:24" x14ac:dyDescent="0.35">
      <c r="B14" s="6" t="s">
        <v>106</v>
      </c>
      <c r="C14" s="20" t="str">
        <f>IF(OR(H14=0,H14="",H14=$K$11),"...",IF(H14=L14,"Rojo",IF(H14=M14,"Amarillo","Verde")))</f>
        <v>Rojo</v>
      </c>
      <c r="D14" s="21">
        <f t="shared" si="1"/>
        <v>1</v>
      </c>
      <c r="E14" s="20"/>
      <c r="F14" s="29"/>
      <c r="G14" s="30"/>
      <c r="H14" s="23" t="s">
        <v>108</v>
      </c>
      <c r="I14" s="24"/>
      <c r="J14" s="24"/>
      <c r="K14" t="s">
        <v>110</v>
      </c>
      <c r="L14" t="s">
        <v>108</v>
      </c>
      <c r="M14" t="s">
        <v>109</v>
      </c>
      <c r="N14" t="s">
        <v>107</v>
      </c>
    </row>
    <row r="15" spans="2:24" x14ac:dyDescent="0.35">
      <c r="C15" s="12"/>
      <c r="H15" s="9"/>
      <c r="I15" s="24"/>
      <c r="J15" s="24"/>
    </row>
    <row r="16" spans="2:24" x14ac:dyDescent="0.35">
      <c r="B16" s="1" t="s">
        <v>28</v>
      </c>
      <c r="C16" s="12"/>
      <c r="H16" s="9"/>
      <c r="I16" s="24" t="e">
        <f>AVERAGE(D17:D21)</f>
        <v>#DIV/0!</v>
      </c>
      <c r="J16" s="24"/>
    </row>
    <row r="17" spans="2:14" x14ac:dyDescent="0.35">
      <c r="B17" s="10" t="s">
        <v>115</v>
      </c>
      <c r="C17" s="16" t="str">
        <f>IF(OR(H17=0,H17="",H17=$K$11),"...",IF(H17&gt;L17,"Verde",IF(H17&lt;M17,"Rojo","Amarillo")))</f>
        <v>...</v>
      </c>
      <c r="D17" s="17" t="str">
        <f t="shared" ref="D17:D21" si="2">IFERROR(HLOOKUP(C17,$L$2:$N$3,2,0),"")</f>
        <v/>
      </c>
      <c r="E17" s="31" t="s">
        <v>143</v>
      </c>
      <c r="F17" s="25">
        <f>COUNTIF($C$17:$C$21,"Rojo")</f>
        <v>0</v>
      </c>
      <c r="G17" s="26" t="str">
        <f>IFERROR(F17/F20,"")</f>
        <v/>
      </c>
      <c r="H17" s="22"/>
      <c r="I17" s="24" t="e">
        <f>G17*$L$3+G18*$M$3+G19*$N$3</f>
        <v>#VALUE!</v>
      </c>
      <c r="J17" s="24"/>
      <c r="K17" t="s">
        <v>135</v>
      </c>
      <c r="L17" s="4">
        <v>0.4</v>
      </c>
      <c r="M17" s="4">
        <v>0.2</v>
      </c>
    </row>
    <row r="18" spans="2:14" x14ac:dyDescent="0.35">
      <c r="B18" s="5" t="s">
        <v>34</v>
      </c>
      <c r="C18" s="18" t="str">
        <f>IF(OR(H18=0,H18="",H18=$K$11),"...",IF(H18=L18,"Rojo",IF(H18=M18,"Amarillo","Verde")))</f>
        <v>...</v>
      </c>
      <c r="D18" s="19" t="str">
        <f t="shared" si="2"/>
        <v/>
      </c>
      <c r="E18" s="32" t="s">
        <v>141</v>
      </c>
      <c r="F18" s="2">
        <f>COUNTIF($C$17:$C$21,"Verde")</f>
        <v>0</v>
      </c>
      <c r="G18" s="27" t="str">
        <f>IFERROR(F18/F20,"")</f>
        <v/>
      </c>
      <c r="H18" s="23" t="s">
        <v>110</v>
      </c>
      <c r="I18" s="24"/>
      <c r="J18" s="24"/>
      <c r="K18" t="s">
        <v>110</v>
      </c>
      <c r="L18" t="s">
        <v>35</v>
      </c>
      <c r="M18" t="s">
        <v>36</v>
      </c>
      <c r="N18" t="s">
        <v>37</v>
      </c>
    </row>
    <row r="19" spans="2:14" x14ac:dyDescent="0.35">
      <c r="B19" s="5" t="s">
        <v>38</v>
      </c>
      <c r="C19" s="18" t="str">
        <f>IF(OR(H19=0,H19="",H19=$K$11),"...",IF(H19=L19,"Rojo",IF(H19=M19,"Amarillo","Verde")))</f>
        <v>...</v>
      </c>
      <c r="D19" s="19" t="str">
        <f t="shared" si="2"/>
        <v/>
      </c>
      <c r="E19" s="32" t="s">
        <v>142</v>
      </c>
      <c r="F19" s="2">
        <f>COUNTIF($C$17:$C$21,"Amarillo")</f>
        <v>0</v>
      </c>
      <c r="G19" s="27" t="str">
        <f>IFERROR(F19/F20,"")</f>
        <v/>
      </c>
      <c r="H19" s="23" t="s">
        <v>110</v>
      </c>
      <c r="I19" s="24"/>
      <c r="J19" s="24"/>
      <c r="K19" t="s">
        <v>110</v>
      </c>
      <c r="L19" t="s">
        <v>35</v>
      </c>
      <c r="M19" t="s">
        <v>36</v>
      </c>
      <c r="N19" t="s">
        <v>37</v>
      </c>
    </row>
    <row r="20" spans="2:14" x14ac:dyDescent="0.35">
      <c r="B20" s="5" t="s">
        <v>39</v>
      </c>
      <c r="C20" s="18" t="str">
        <f>IF(OR(H20=0,H20="",H20=$K$11),"...",IF(H20=L20,"Rojo",IF(H20=M20,"Amarillo","Verde")))</f>
        <v>...</v>
      </c>
      <c r="D20" s="19" t="str">
        <f t="shared" si="2"/>
        <v/>
      </c>
      <c r="E20" s="32" t="s">
        <v>144</v>
      </c>
      <c r="F20" s="2">
        <f>SUM(F17:F19)</f>
        <v>0</v>
      </c>
      <c r="G20" s="27">
        <f>IFERROR(SUM(G17:G19),"")</f>
        <v>0</v>
      </c>
      <c r="H20" s="23" t="s">
        <v>110</v>
      </c>
      <c r="I20" s="24"/>
      <c r="J20" s="24"/>
      <c r="K20" t="s">
        <v>110</v>
      </c>
      <c r="L20" t="s">
        <v>40</v>
      </c>
      <c r="M20" t="s">
        <v>41</v>
      </c>
      <c r="N20" t="s">
        <v>42</v>
      </c>
    </row>
    <row r="21" spans="2:14" x14ac:dyDescent="0.35">
      <c r="B21" s="6" t="s">
        <v>43</v>
      </c>
      <c r="C21" s="20" t="str">
        <f>IF(OR(H21=0,H21="",H21=$K$11),"...",IF(H21=L21,"Rojo",IF(H21=M21,"Amarillo","Verde")))</f>
        <v>...</v>
      </c>
      <c r="D21" s="21" t="str">
        <f t="shared" si="2"/>
        <v/>
      </c>
      <c r="E21" s="33" t="s">
        <v>145</v>
      </c>
      <c r="F21" s="29" t="b">
        <f>F20=COUNTA(D17:D21)</f>
        <v>0</v>
      </c>
      <c r="G21" s="30"/>
      <c r="H21" s="23" t="s">
        <v>110</v>
      </c>
      <c r="I21" s="24"/>
      <c r="J21" s="24"/>
      <c r="K21" t="s">
        <v>110</v>
      </c>
      <c r="L21" t="s">
        <v>44</v>
      </c>
      <c r="M21" t="s">
        <v>45</v>
      </c>
      <c r="N21" t="s">
        <v>46</v>
      </c>
    </row>
    <row r="22" spans="2:14" x14ac:dyDescent="0.35">
      <c r="C22" s="12"/>
      <c r="H22" s="9"/>
      <c r="I22" s="24"/>
      <c r="J22" s="24"/>
    </row>
    <row r="23" spans="2:14" x14ac:dyDescent="0.35">
      <c r="B23" s="1" t="s">
        <v>47</v>
      </c>
      <c r="C23" s="12"/>
      <c r="H23" s="9"/>
      <c r="I23" s="24" t="e">
        <f>AVERAGE(D24:D29)</f>
        <v>#DIV/0!</v>
      </c>
      <c r="J23" s="24"/>
    </row>
    <row r="24" spans="2:14" x14ac:dyDescent="0.35">
      <c r="B24" s="10" t="s">
        <v>114</v>
      </c>
      <c r="C24" s="16" t="str">
        <f>IF(OR(H24=0,H24="",H24=$K$11),"...",IF(H24&gt;M24,"Verde",IF(H24&lt;L24,"Rojo","Amarillo")))</f>
        <v>...</v>
      </c>
      <c r="D24" s="17" t="str">
        <f t="shared" ref="D24:D29" si="3">IFERROR(HLOOKUP(C24,$L$2:$N$3,2,0),"")</f>
        <v/>
      </c>
      <c r="E24" s="31" t="s">
        <v>143</v>
      </c>
      <c r="F24" s="25">
        <f>COUNTIF($C$24:$C$29,"Rojo")</f>
        <v>0</v>
      </c>
      <c r="G24" s="26" t="str">
        <f>IFERROR(F24/F27,"")</f>
        <v/>
      </c>
      <c r="H24" s="23"/>
      <c r="I24" s="24" t="e">
        <f>G24*$L$3+G25*$M$3+G26*$N$3</f>
        <v>#VALUE!</v>
      </c>
      <c r="J24" s="24"/>
      <c r="K24" t="s">
        <v>135</v>
      </c>
      <c r="L24">
        <v>3</v>
      </c>
      <c r="M24">
        <v>5</v>
      </c>
    </row>
    <row r="25" spans="2:14" x14ac:dyDescent="0.35">
      <c r="B25" s="5" t="s">
        <v>120</v>
      </c>
      <c r="C25" s="18" t="str">
        <f>IF(OR(H25=0,H25="",H25=$K$11),"...",IF(H25&gt;M25,"Verde",IF(H25&lt;L25,"Rojo","Amarillo")))</f>
        <v>...</v>
      </c>
      <c r="D25" s="19" t="str">
        <f t="shared" si="3"/>
        <v/>
      </c>
      <c r="E25" s="32" t="s">
        <v>141</v>
      </c>
      <c r="F25" s="2">
        <f>COUNTIF($C$24:$C$29,"Verde")</f>
        <v>0</v>
      </c>
      <c r="G25" s="27" t="str">
        <f>IFERROR(F25/F27,"")</f>
        <v/>
      </c>
      <c r="H25" s="22"/>
      <c r="I25" s="24"/>
      <c r="J25" s="24"/>
      <c r="K25" t="s">
        <v>135</v>
      </c>
      <c r="L25" s="4">
        <v>0.1</v>
      </c>
      <c r="M25" s="4">
        <v>0.3</v>
      </c>
      <c r="N25" s="4"/>
    </row>
    <row r="26" spans="2:14" x14ac:dyDescent="0.35">
      <c r="B26" s="5" t="s">
        <v>121</v>
      </c>
      <c r="C26" s="18" t="str">
        <f>IF(OR(H26=0,H26="",H26=$K$11),"...",IF(H26&gt;M26,"Verde",IF(H26&lt;L26,"Rojo","Amarillo")))</f>
        <v>...</v>
      </c>
      <c r="D26" s="19" t="str">
        <f t="shared" si="3"/>
        <v/>
      </c>
      <c r="E26" s="32" t="s">
        <v>142</v>
      </c>
      <c r="F26" s="2">
        <f>COUNTIF($C$24:$C$29,"Amarillo")</f>
        <v>0</v>
      </c>
      <c r="G26" s="27" t="str">
        <f>IFERROR(F26/F27,"")</f>
        <v/>
      </c>
      <c r="H26" s="22"/>
      <c r="I26" s="24"/>
      <c r="J26" s="24"/>
      <c r="K26" t="s">
        <v>135</v>
      </c>
      <c r="L26" s="4">
        <v>0.1</v>
      </c>
      <c r="M26" s="4">
        <v>0.3</v>
      </c>
      <c r="N26" s="4"/>
    </row>
    <row r="27" spans="2:14" x14ac:dyDescent="0.35">
      <c r="B27" s="5" t="s">
        <v>122</v>
      </c>
      <c r="C27" s="18" t="str">
        <f>IF(OR(H27=0,H27="",H27=$K$11),"...",IF(H27&gt;M27,"Verde",IF(H27&lt;L27,"Rojo","Amarillo")))</f>
        <v>...</v>
      </c>
      <c r="D27" s="19" t="str">
        <f t="shared" si="3"/>
        <v/>
      </c>
      <c r="E27" s="32" t="s">
        <v>144</v>
      </c>
      <c r="F27" s="2">
        <f>SUM(F24:F26)</f>
        <v>0</v>
      </c>
      <c r="G27" s="27">
        <f>IFERROR(SUM(G24:G26),"")</f>
        <v>0</v>
      </c>
      <c r="H27" s="23"/>
      <c r="I27" s="24"/>
      <c r="J27" s="24"/>
      <c r="K27" t="s">
        <v>135</v>
      </c>
      <c r="L27">
        <v>0.6</v>
      </c>
      <c r="M27">
        <v>0.8</v>
      </c>
    </row>
    <row r="28" spans="2:14" x14ac:dyDescent="0.35">
      <c r="B28" s="5" t="s">
        <v>50</v>
      </c>
      <c r="C28" s="18" t="str">
        <f>IF(OR(H28=0,H28="",H28=$K$11),"...",IF(H28=L28,"Rojo",IF(H28=M28,"Amarillo","Verde")))</f>
        <v>...</v>
      </c>
      <c r="D28" s="19" t="str">
        <f t="shared" si="3"/>
        <v/>
      </c>
      <c r="E28" s="32" t="s">
        <v>145</v>
      </c>
      <c r="F28" s="2" t="b">
        <f>F27=COUNTA(D24:D29)</f>
        <v>0</v>
      </c>
      <c r="G28" s="28"/>
      <c r="H28" s="23"/>
      <c r="I28" s="24"/>
      <c r="J28" s="24"/>
      <c r="K28" t="s">
        <v>110</v>
      </c>
      <c r="L28" t="s">
        <v>65</v>
      </c>
      <c r="M28" t="s">
        <v>66</v>
      </c>
      <c r="N28" t="s">
        <v>67</v>
      </c>
    </row>
    <row r="29" spans="2:14" x14ac:dyDescent="0.35">
      <c r="B29" s="6" t="s">
        <v>51</v>
      </c>
      <c r="C29" s="20" t="str">
        <f>IF(OR(H29=0,H29="",H29=$K$11),"...",IF(H29=L29,"Rojo",IF(H29=M29,"Amarillo","Verde")))</f>
        <v>...</v>
      </c>
      <c r="D29" s="21" t="str">
        <f t="shared" si="3"/>
        <v/>
      </c>
      <c r="E29" s="20"/>
      <c r="F29" s="7"/>
      <c r="G29" s="15"/>
      <c r="H29" s="23" t="s">
        <v>110</v>
      </c>
      <c r="I29" s="24"/>
      <c r="J29" s="24"/>
      <c r="K29" t="s">
        <v>110</v>
      </c>
      <c r="L29" t="s">
        <v>54</v>
      </c>
      <c r="M29" t="s">
        <v>53</v>
      </c>
      <c r="N29" t="s">
        <v>52</v>
      </c>
    </row>
    <row r="30" spans="2:14" x14ac:dyDescent="0.35">
      <c r="C30" s="12"/>
      <c r="H30" s="9"/>
      <c r="I30" s="24"/>
      <c r="J30" s="24"/>
    </row>
    <row r="31" spans="2:14" x14ac:dyDescent="0.35">
      <c r="B31" s="1" t="s">
        <v>68</v>
      </c>
      <c r="C31" s="12"/>
      <c r="H31" s="9"/>
      <c r="I31" s="24" t="e">
        <f>AVERAGE(D32:D35)</f>
        <v>#DIV/0!</v>
      </c>
      <c r="J31" s="24"/>
    </row>
    <row r="32" spans="2:14" x14ac:dyDescent="0.35">
      <c r="B32" s="10" t="s">
        <v>69</v>
      </c>
      <c r="C32" s="16" t="str">
        <f>IF(OR(H32=0,H32="",H32=$K$11),"...",IF(H32=L32,"Rojo",IF(H32=M32,"Amarillo","Verde")))</f>
        <v>...</v>
      </c>
      <c r="D32" s="17" t="str">
        <f t="shared" ref="D32:D35" si="4">IFERROR(HLOOKUP(C32,$L$2:$N$3,2,0),"")</f>
        <v/>
      </c>
      <c r="E32" s="31" t="s">
        <v>143</v>
      </c>
      <c r="F32" s="25">
        <f>COUNTIF($C$32:$C$35,"Rojo")</f>
        <v>0</v>
      </c>
      <c r="G32" s="26" t="str">
        <f>IFERROR(F32/F35,"")</f>
        <v/>
      </c>
      <c r="H32" s="23" t="s">
        <v>110</v>
      </c>
      <c r="I32" s="24" t="e">
        <f>G32*$L$3+G33*$M$3+G34*$N$3</f>
        <v>#VALUE!</v>
      </c>
      <c r="J32" s="24"/>
      <c r="K32" t="s">
        <v>110</v>
      </c>
      <c r="L32" t="s">
        <v>70</v>
      </c>
      <c r="M32" t="s">
        <v>100</v>
      </c>
      <c r="N32" t="s">
        <v>72</v>
      </c>
    </row>
    <row r="33" spans="2:14" x14ac:dyDescent="0.35">
      <c r="B33" s="5" t="s">
        <v>73</v>
      </c>
      <c r="C33" s="18" t="str">
        <f>IF(OR(H33=0,H33="",H33=$K$11),"...",IF(H33=L33,"Rojo",IF(H33=M33,"Amarillo","Verde")))</f>
        <v>...</v>
      </c>
      <c r="D33" s="19" t="str">
        <f t="shared" si="4"/>
        <v/>
      </c>
      <c r="E33" s="32" t="s">
        <v>141</v>
      </c>
      <c r="F33" s="2">
        <f>COUNTIF($C$32:$C$35,"Verde")</f>
        <v>0</v>
      </c>
      <c r="G33" s="27" t="str">
        <f>IFERROR(F33/F35,"")</f>
        <v/>
      </c>
      <c r="H33" s="23" t="s">
        <v>110</v>
      </c>
      <c r="I33" s="24"/>
      <c r="J33" s="24"/>
      <c r="K33" t="s">
        <v>110</v>
      </c>
      <c r="L33" t="s">
        <v>70</v>
      </c>
      <c r="M33" t="s">
        <v>71</v>
      </c>
      <c r="N33" t="s">
        <v>72</v>
      </c>
    </row>
    <row r="34" spans="2:14" x14ac:dyDescent="0.35">
      <c r="B34" s="5" t="s">
        <v>74</v>
      </c>
      <c r="C34" s="18" t="str">
        <f>IF(OR(H34=0,H34="",H34=$K$11),"...",IF(H34=L34,"Rojo",IF(H34=M34,"Amarillo","Verde")))</f>
        <v>...</v>
      </c>
      <c r="D34" s="19" t="str">
        <f t="shared" si="4"/>
        <v/>
      </c>
      <c r="E34" s="32" t="s">
        <v>142</v>
      </c>
      <c r="F34" s="2">
        <f>COUNTIF($C$32:$C$35,"Amarillo")</f>
        <v>0</v>
      </c>
      <c r="G34" s="27" t="str">
        <f>IFERROR(F34/F35,"")</f>
        <v/>
      </c>
      <c r="H34" s="23" t="s">
        <v>110</v>
      </c>
      <c r="I34" s="24"/>
      <c r="J34" s="24"/>
      <c r="K34" t="s">
        <v>110</v>
      </c>
      <c r="L34" t="s">
        <v>75</v>
      </c>
      <c r="M34" t="s">
        <v>76</v>
      </c>
      <c r="N34" t="s">
        <v>77</v>
      </c>
    </row>
    <row r="35" spans="2:14" x14ac:dyDescent="0.35">
      <c r="B35" s="6" t="s">
        <v>78</v>
      </c>
      <c r="C35" s="20" t="str">
        <f>IF(OR(H35=0,H35="",H35=$K$11),"...",IF(H35=L35,"Rojo",IF(H35=M35,"Amarillo","Verde")))</f>
        <v>...</v>
      </c>
      <c r="D35" s="21" t="str">
        <f t="shared" si="4"/>
        <v/>
      </c>
      <c r="E35" s="32" t="s">
        <v>144</v>
      </c>
      <c r="F35" s="2">
        <f>SUM(F32:F34)</f>
        <v>0</v>
      </c>
      <c r="G35" s="27">
        <f>IFERROR(SUM(G32:G34),"")</f>
        <v>0</v>
      </c>
      <c r="H35" s="23" t="s">
        <v>110</v>
      </c>
      <c r="I35" s="24"/>
      <c r="J35" s="24"/>
      <c r="K35" t="s">
        <v>110</v>
      </c>
      <c r="L35" t="s">
        <v>79</v>
      </c>
      <c r="M35" t="s">
        <v>80</v>
      </c>
      <c r="N35" t="s">
        <v>81</v>
      </c>
    </row>
    <row r="36" spans="2:14" x14ac:dyDescent="0.35">
      <c r="C36" s="12"/>
      <c r="E36" s="33" t="s">
        <v>145</v>
      </c>
      <c r="F36" s="29" t="b">
        <f>F35=COUNTA(D32:D37)</f>
        <v>0</v>
      </c>
      <c r="G36" s="30"/>
      <c r="H36" s="9"/>
      <c r="I36" s="24"/>
      <c r="J36" s="24"/>
    </row>
    <row r="37" spans="2:14" x14ac:dyDescent="0.35">
      <c r="B37" s="1" t="s">
        <v>82</v>
      </c>
      <c r="C37" s="12"/>
      <c r="E37" s="31" t="s">
        <v>143</v>
      </c>
      <c r="F37" s="25">
        <f>COUNTIF($C$38:$C$39,"Rojo")</f>
        <v>1</v>
      </c>
      <c r="G37" s="26">
        <f>IFERROR(F37/F40,"")</f>
        <v>1</v>
      </c>
      <c r="H37" s="9"/>
      <c r="I37" s="24">
        <f>AVERAGE(D38:D39)</f>
        <v>1</v>
      </c>
      <c r="J37" s="24"/>
    </row>
    <row r="38" spans="2:14" x14ac:dyDescent="0.35">
      <c r="B38" s="10" t="s">
        <v>83</v>
      </c>
      <c r="C38" s="16" t="str">
        <f>IF(OR(H38=0,H38="",H38=$K$11),"...",IF(H38=L38,"Rojo",IF(H38=M38,"Amarillo","Verde")))</f>
        <v>...</v>
      </c>
      <c r="D38" s="17" t="str">
        <f t="shared" ref="D38:D39" si="5">IFERROR(HLOOKUP(C38,$L$2:$N$3,2,0),"")</f>
        <v/>
      </c>
      <c r="E38" s="32" t="s">
        <v>141</v>
      </c>
      <c r="F38" s="2">
        <f>COUNTIF($C$38:$C$39,"Verde")</f>
        <v>0</v>
      </c>
      <c r="G38" s="27">
        <f>IFERROR(F38/F40,"")</f>
        <v>0</v>
      </c>
      <c r="H38" s="23" t="s">
        <v>110</v>
      </c>
      <c r="I38" s="24">
        <f>G37*$L$3+G38*$M$3+G39*$N$3</f>
        <v>1</v>
      </c>
      <c r="J38" s="24"/>
      <c r="K38" t="s">
        <v>110</v>
      </c>
      <c r="L38" t="s">
        <v>84</v>
      </c>
      <c r="M38" t="s">
        <v>85</v>
      </c>
      <c r="N38" t="s">
        <v>86</v>
      </c>
    </row>
    <row r="39" spans="2:14" x14ac:dyDescent="0.35">
      <c r="B39" s="6" t="s">
        <v>123</v>
      </c>
      <c r="C39" s="20" t="str">
        <f>IF(OR(H39=0,H39="",H39=$K$11),"...",IF(H39&gt;M39,"Rojo",IF(H39&lt;L39,"Verde","Amarillo")))</f>
        <v>Rojo</v>
      </c>
      <c r="D39" s="21">
        <f t="shared" si="5"/>
        <v>1</v>
      </c>
      <c r="E39" s="32" t="s">
        <v>142</v>
      </c>
      <c r="F39" s="2">
        <f>COUNTIF($C$38:$C$39,"Amarillo")</f>
        <v>0</v>
      </c>
      <c r="G39" s="27">
        <f>IFERROR(F39/F40,"")</f>
        <v>0</v>
      </c>
      <c r="H39" s="23">
        <v>0.7</v>
      </c>
      <c r="I39" s="24"/>
      <c r="J39" s="24"/>
      <c r="K39" t="s">
        <v>110</v>
      </c>
      <c r="L39">
        <v>0.8</v>
      </c>
      <c r="M39">
        <v>0.6</v>
      </c>
    </row>
    <row r="40" spans="2:14" x14ac:dyDescent="0.35">
      <c r="C40" s="12"/>
      <c r="E40" s="32" t="s">
        <v>144</v>
      </c>
      <c r="F40" s="2">
        <f>SUM(F37:F39)</f>
        <v>1</v>
      </c>
      <c r="G40" s="27">
        <f>IFERROR(SUM(G37:G39),"")</f>
        <v>1</v>
      </c>
      <c r="H40" s="9"/>
      <c r="I40" s="24"/>
      <c r="J40" s="24"/>
    </row>
    <row r="41" spans="2:14" x14ac:dyDescent="0.35">
      <c r="B41" s="1" t="s">
        <v>87</v>
      </c>
      <c r="C41" s="12"/>
      <c r="E41" s="33" t="s">
        <v>145</v>
      </c>
      <c r="F41" s="29" t="b">
        <f>F40=COUNTA(D38:D39)</f>
        <v>0</v>
      </c>
      <c r="G41" s="30"/>
      <c r="H41" s="9"/>
      <c r="I41" s="24" t="e">
        <f>AVERAGE(D42:D44)</f>
        <v>#DIV/0!</v>
      </c>
      <c r="J41" s="24"/>
    </row>
    <row r="42" spans="2:14" x14ac:dyDescent="0.35">
      <c r="B42" s="10" t="s">
        <v>88</v>
      </c>
      <c r="C42" s="16" t="str">
        <f>IF(OR(H42=0,H42="",H42=$K$11),"...",IF(H42=L42,"Rojo",IF(H42=M42,"Amarillo","Verde")))</f>
        <v>...</v>
      </c>
      <c r="D42" s="17" t="str">
        <f t="shared" ref="D42:D44" si="6">IFERROR(HLOOKUP(C42,$L$2:$N$3,2,0),"")</f>
        <v/>
      </c>
      <c r="E42" s="31" t="s">
        <v>143</v>
      </c>
      <c r="F42" s="25">
        <f>COUNTIF($C$42:$C$44,"Rojo")</f>
        <v>0</v>
      </c>
      <c r="G42" s="26" t="str">
        <f>IFERROR(F42/F45,"")</f>
        <v/>
      </c>
      <c r="H42" s="23" t="s">
        <v>110</v>
      </c>
      <c r="I42" s="24" t="e">
        <f>G42*$L$3+G43*$M$3+G44*$N$3</f>
        <v>#VALUE!</v>
      </c>
      <c r="J42" s="24"/>
      <c r="K42" t="s">
        <v>110</v>
      </c>
      <c r="L42" t="s">
        <v>84</v>
      </c>
      <c r="M42" t="s">
        <v>89</v>
      </c>
      <c r="N42" t="s">
        <v>90</v>
      </c>
    </row>
    <row r="43" spans="2:14" x14ac:dyDescent="0.35">
      <c r="B43" s="5" t="s">
        <v>91</v>
      </c>
      <c r="C43" s="18" t="str">
        <f>IF(OR(H43=0,H43="",H43=$K$11),"...",IF(H43=L43,"Rojo",IF(H43=M43,"Amarillo","Verde")))</f>
        <v>...</v>
      </c>
      <c r="D43" s="19" t="str">
        <f t="shared" si="6"/>
        <v/>
      </c>
      <c r="E43" s="32" t="s">
        <v>141</v>
      </c>
      <c r="F43" s="2">
        <f>COUNTIF($C$42:$C$44,"Verde")</f>
        <v>0</v>
      </c>
      <c r="G43" s="27" t="str">
        <f>IFERROR(F43/F45,"")</f>
        <v/>
      </c>
      <c r="H43" s="23" t="s">
        <v>110</v>
      </c>
      <c r="I43" s="24"/>
      <c r="J43" s="24"/>
      <c r="K43" t="s">
        <v>110</v>
      </c>
      <c r="L43" t="s">
        <v>92</v>
      </c>
      <c r="M43" t="s">
        <v>93</v>
      </c>
      <c r="N43" t="s">
        <v>94</v>
      </c>
    </row>
    <row r="44" spans="2:14" x14ac:dyDescent="0.35">
      <c r="B44" s="6" t="s">
        <v>95</v>
      </c>
      <c r="C44" s="20" t="str">
        <f>IF(OR(H44=0,H44="",H44=$K$11),"...",IF(H44=L44,"Rojo",IF(H44=M44,"Amarillo","Verde")))</f>
        <v>...</v>
      </c>
      <c r="D44" s="21" t="str">
        <f t="shared" si="6"/>
        <v/>
      </c>
      <c r="E44" s="32" t="s">
        <v>142</v>
      </c>
      <c r="F44" s="2">
        <f>COUNTIF($C$42:$C$44,"Amarillo")</f>
        <v>0</v>
      </c>
      <c r="G44" s="27" t="str">
        <f>IFERROR(F44/F45,"")</f>
        <v/>
      </c>
      <c r="H44" s="23" t="s">
        <v>110</v>
      </c>
      <c r="I44" s="24"/>
      <c r="J44" s="24"/>
      <c r="K44" t="s">
        <v>110</v>
      </c>
      <c r="L44" t="s">
        <v>96</v>
      </c>
      <c r="M44" t="s">
        <v>98</v>
      </c>
      <c r="N44" t="s">
        <v>97</v>
      </c>
    </row>
    <row r="45" spans="2:14" x14ac:dyDescent="0.35">
      <c r="E45" s="32" t="s">
        <v>144</v>
      </c>
      <c r="F45" s="2">
        <f>SUM(F42:F44)</f>
        <v>0</v>
      </c>
      <c r="G45" s="27">
        <f>IFERROR(SUM(G42:G44),"")</f>
        <v>0</v>
      </c>
      <c r="H45" s="9"/>
    </row>
    <row r="46" spans="2:14" x14ac:dyDescent="0.35">
      <c r="E46" s="33" t="s">
        <v>145</v>
      </c>
      <c r="F46" s="29" t="b">
        <f>F45=COUNTA(D42:D44)</f>
        <v>0</v>
      </c>
      <c r="G46" s="30"/>
    </row>
  </sheetData>
  <conditionalFormatting sqref="H7">
    <cfRule type="expression" dxfId="46" priority="47">
      <formula>H7&lt;$M$7</formula>
    </cfRule>
    <cfRule type="expression" dxfId="45" priority="46">
      <formula>AND(H7&lt;=L7,H7&gt;=M7)</formula>
    </cfRule>
    <cfRule type="expression" dxfId="44" priority="40">
      <formula>$H$7=0</formula>
    </cfRule>
    <cfRule type="expression" dxfId="43" priority="45">
      <formula>H7&gt;$L$7</formula>
    </cfRule>
  </conditionalFormatting>
  <conditionalFormatting sqref="H8">
    <cfRule type="expression" dxfId="42" priority="43">
      <formula>H8&lt;L8</formula>
    </cfRule>
    <cfRule type="expression" dxfId="41" priority="42">
      <formula>H8&gt;M8</formula>
    </cfRule>
    <cfRule type="expression" dxfId="40" priority="41">
      <formula>AND(H8&lt;=M8,H8&gt;=L8)</formula>
    </cfRule>
    <cfRule type="expression" dxfId="39" priority="39">
      <formula>$H$8=0</formula>
    </cfRule>
  </conditionalFormatting>
  <conditionalFormatting sqref="H9">
    <cfRule type="expression" dxfId="38" priority="38">
      <formula>$H$9&lt;$L$9</formula>
    </cfRule>
    <cfRule type="expression" dxfId="37" priority="37">
      <formula>AND($H$9&gt;=$L$9,$H$9&lt;=$M$8)</formula>
    </cfRule>
    <cfRule type="expression" dxfId="36" priority="36">
      <formula>$H$9&gt;$M$9</formula>
    </cfRule>
    <cfRule type="expression" dxfId="35" priority="35">
      <formula>$H$9=0</formula>
    </cfRule>
  </conditionalFormatting>
  <conditionalFormatting sqref="H10">
    <cfRule type="expression" dxfId="34" priority="34">
      <formula>$H$10&lt;$L$10</formula>
    </cfRule>
    <cfRule type="expression" dxfId="33" priority="31">
      <formula>AND($H$10&lt;=$M$10,$H$10&gt;=$L$10)</formula>
    </cfRule>
    <cfRule type="expression" dxfId="32" priority="30">
      <formula>$H$10&gt;$M$10</formula>
    </cfRule>
    <cfRule type="expression" dxfId="31" priority="29">
      <formula>$H$10=0</formula>
    </cfRule>
  </conditionalFormatting>
  <conditionalFormatting sqref="H11:H12 H14 H18:H21 H28:H29 H32:H35 H38 H42:H44">
    <cfRule type="expression" dxfId="30" priority="69">
      <formula>$H11=N11</formula>
    </cfRule>
    <cfRule type="expression" dxfId="29" priority="70">
      <formula>$H11=M11</formula>
    </cfRule>
    <cfRule type="expression" dxfId="28" priority="71">
      <formula>$H11=L11</formula>
    </cfRule>
  </conditionalFormatting>
  <conditionalFormatting sqref="H13">
    <cfRule type="expression" dxfId="27" priority="28">
      <formula>$H$13&gt;$M$13</formula>
    </cfRule>
    <cfRule type="expression" dxfId="26" priority="27">
      <formula>AND($H$13&gt;=$L$13,$H$13&lt;=$M$13)</formula>
    </cfRule>
    <cfRule type="expression" dxfId="25" priority="26">
      <formula>$H$13&lt;$L$13</formula>
    </cfRule>
    <cfRule type="expression" dxfId="24" priority="25">
      <formula>OR($H$13=0,$H$13="")</formula>
    </cfRule>
  </conditionalFormatting>
  <conditionalFormatting sqref="H17">
    <cfRule type="expression" dxfId="23" priority="24">
      <formula>$H$17&gt;$L$17</formula>
    </cfRule>
    <cfRule type="expression" dxfId="22" priority="21">
      <formula>$H$17=0</formula>
    </cfRule>
    <cfRule type="expression" dxfId="21" priority="22">
      <formula>$H$17&lt;$M$17</formula>
    </cfRule>
    <cfRule type="expression" dxfId="20" priority="23">
      <formula>AND($H$17&gt;=$M$17,$H$17&lt;=$L$17)</formula>
    </cfRule>
  </conditionalFormatting>
  <conditionalFormatting sqref="H24">
    <cfRule type="expression" dxfId="19" priority="19">
      <formula>AND($H$24&gt;=$L$24,$H$24&lt;=$M$24)</formula>
    </cfRule>
    <cfRule type="expression" dxfId="18" priority="20">
      <formula>$H$24&lt;$L$24</formula>
    </cfRule>
    <cfRule type="expression" dxfId="17" priority="18">
      <formula>$H$24&gt;$M$24</formula>
    </cfRule>
    <cfRule type="expression" dxfId="16" priority="17">
      <formula>$H$24=0</formula>
    </cfRule>
  </conditionalFormatting>
  <conditionalFormatting sqref="H25">
    <cfRule type="expression" dxfId="15" priority="16">
      <formula>$H$25&gt;$M$25</formula>
    </cfRule>
    <cfRule type="expression" dxfId="14" priority="15">
      <formula>AND($H$25&gt;=$L$25,$H$25&lt;=$M$25)</formula>
    </cfRule>
    <cfRule type="expression" dxfId="13" priority="14">
      <formula>$H$25&lt;$L$25</formula>
    </cfRule>
    <cfRule type="expression" dxfId="12" priority="13">
      <formula>$H$25=0</formula>
    </cfRule>
  </conditionalFormatting>
  <conditionalFormatting sqref="H26">
    <cfRule type="expression" dxfId="11" priority="12">
      <formula>$H$26&lt;$L$26</formula>
    </cfRule>
    <cfRule type="expression" dxfId="10" priority="10">
      <formula>$H$26&gt;$M$26</formula>
    </cfRule>
    <cfRule type="expression" dxfId="9" priority="9">
      <formula>$H$26=0</formula>
    </cfRule>
    <cfRule type="expression" dxfId="8" priority="11">
      <formula>AND($H$26&gt;=$L$26,$H$26&lt;=$M$26)</formula>
    </cfRule>
  </conditionalFormatting>
  <conditionalFormatting sqref="H27">
    <cfRule type="expression" dxfId="7" priority="8">
      <formula>$H$27&lt;$L$27</formula>
    </cfRule>
    <cfRule type="expression" dxfId="6" priority="7">
      <formula>AND($H$27&gt;=$L$27,$H$27&lt;=$M$27)</formula>
    </cfRule>
    <cfRule type="expression" dxfId="5" priority="5">
      <formula>$H$27=0</formula>
    </cfRule>
    <cfRule type="expression" dxfId="4" priority="6">
      <formula>$H$27&gt;$M$27</formula>
    </cfRule>
  </conditionalFormatting>
  <conditionalFormatting sqref="H39">
    <cfRule type="expression" dxfId="3" priority="1">
      <formula>$H$39=0</formula>
    </cfRule>
    <cfRule type="expression" dxfId="2" priority="4">
      <formula>$H$39&gt;$L$39</formula>
    </cfRule>
    <cfRule type="expression" dxfId="1" priority="3">
      <formula>AND($H$39&gt;=$M$39,$H$39&lt;=$L$39)</formula>
    </cfRule>
    <cfRule type="expression" dxfId="0" priority="2">
      <formula>$H$39&lt;$M$39</formula>
    </cfRule>
  </conditionalFormatting>
  <dataValidations count="1">
    <dataValidation type="list" allowBlank="1" showInputMessage="1" showErrorMessage="1" sqref="H11:H12 H42:H44 H38 H32:H35 H28:H29 H18:H21 H14" xr:uid="{19098E54-2182-422C-BC51-AD393225F054}">
      <formula1>K11:N11</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DC10-F08A-44DB-9E77-2376470399BC}">
  <dimension ref="B2:J6"/>
  <sheetViews>
    <sheetView workbookViewId="0">
      <selection activeCell="B2" sqref="B2:D6"/>
    </sheetView>
  </sheetViews>
  <sheetFormatPr baseColWidth="10" defaultRowHeight="14.5" x14ac:dyDescent="0.35"/>
  <cols>
    <col min="2" max="2" width="53" customWidth="1"/>
  </cols>
  <sheetData>
    <row r="2" spans="2:10" x14ac:dyDescent="0.35">
      <c r="B2" t="s">
        <v>262</v>
      </c>
      <c r="C2" s="60" t="s">
        <v>246</v>
      </c>
    </row>
    <row r="3" spans="2:10" x14ac:dyDescent="0.35">
      <c r="B3" t="s">
        <v>245</v>
      </c>
      <c r="C3" s="60" t="s">
        <v>244</v>
      </c>
    </row>
    <row r="4" spans="2:10" x14ac:dyDescent="0.35">
      <c r="B4" t="s">
        <v>243</v>
      </c>
      <c r="C4" s="60" t="s">
        <v>242</v>
      </c>
      <c r="J4" s="60" t="s">
        <v>241</v>
      </c>
    </row>
    <row r="5" spans="2:10" x14ac:dyDescent="0.35">
      <c r="B5" t="s">
        <v>263</v>
      </c>
      <c r="C5" s="60" t="s">
        <v>240</v>
      </c>
    </row>
    <row r="6" spans="2:10" x14ac:dyDescent="0.35">
      <c r="B6" t="s">
        <v>264</v>
      </c>
      <c r="C6" s="60" t="s">
        <v>239</v>
      </c>
    </row>
  </sheetData>
  <hyperlinks>
    <hyperlink ref="C4" r:id="rId1" xr:uid="{09446EF9-D639-4F77-8FAA-80B87D13DBB5}"/>
    <hyperlink ref="J4" r:id="rId2" xr:uid="{E9C8EBFE-D331-4849-9DEC-E5EE22946121}"/>
    <hyperlink ref="C3" r:id="rId3" xr:uid="{748EAFBB-CA47-4542-8657-D669CDDEE164}"/>
    <hyperlink ref="C5" r:id="rId4" xr:uid="{FBE44B1C-FA8C-459C-ADC8-2592C158CB96}"/>
    <hyperlink ref="C2" r:id="rId5" xr:uid="{0E1095A1-4795-42F1-B254-0782C39F6756}"/>
    <hyperlink ref="C6" r:id="rId6" xr:uid="{842440C7-5877-4CB6-916E-158CBAA9F0C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10DA0-C110-4D36-805C-F1B0EAE557F7}">
  <dimension ref="B2:X8"/>
  <sheetViews>
    <sheetView workbookViewId="0">
      <selection activeCell="B2" sqref="B2:D8"/>
    </sheetView>
  </sheetViews>
  <sheetFormatPr baseColWidth="10" defaultRowHeight="14.5" x14ac:dyDescent="0.35"/>
  <cols>
    <col min="2" max="2" width="21.54296875" bestFit="1" customWidth="1"/>
  </cols>
  <sheetData>
    <row r="2" spans="2:24" x14ac:dyDescent="0.35">
      <c r="B2" t="s">
        <v>257</v>
      </c>
      <c r="C2" s="60" t="s">
        <v>256</v>
      </c>
      <c r="X2" s="60" t="s">
        <v>253</v>
      </c>
    </row>
    <row r="3" spans="2:24" x14ac:dyDescent="0.35">
      <c r="C3" s="60" t="s">
        <v>255</v>
      </c>
    </row>
    <row r="4" spans="2:24" x14ac:dyDescent="0.35">
      <c r="C4" s="60" t="s">
        <v>254</v>
      </c>
    </row>
    <row r="5" spans="2:24" x14ac:dyDescent="0.35">
      <c r="C5" s="60" t="s">
        <v>249</v>
      </c>
    </row>
    <row r="6" spans="2:24" x14ac:dyDescent="0.35">
      <c r="B6" t="s">
        <v>252</v>
      </c>
      <c r="C6" s="60" t="s">
        <v>251</v>
      </c>
    </row>
    <row r="7" spans="2:24" x14ac:dyDescent="0.35">
      <c r="B7" t="s">
        <v>74</v>
      </c>
      <c r="C7" s="60" t="s">
        <v>250</v>
      </c>
    </row>
    <row r="8" spans="2:24" x14ac:dyDescent="0.35">
      <c r="B8" t="s">
        <v>248</v>
      </c>
      <c r="C8" s="60" t="s">
        <v>247</v>
      </c>
    </row>
  </sheetData>
  <hyperlinks>
    <hyperlink ref="C2" r:id="rId1" xr:uid="{4A361694-E073-471F-B446-D33FBD6CB224}"/>
    <hyperlink ref="C3" r:id="rId2" xr:uid="{7FAA28CF-5BED-4CDC-9E2E-46123B033D30}"/>
    <hyperlink ref="C4" r:id="rId3" xr:uid="{59AA3B79-FFED-4B50-93D4-4B2CD1AA25DA}"/>
    <hyperlink ref="C6" r:id="rId4" xr:uid="{1FF7C48B-270C-4516-A299-A77AFA99B832}"/>
    <hyperlink ref="C7" r:id="rId5" xr:uid="{E4C44526-E71C-4B17-9A31-BF3EBB672F34}"/>
    <hyperlink ref="C5" r:id="rId6" xr:uid="{8646E128-0248-4A12-824B-70600766585C}"/>
    <hyperlink ref="C8" r:id="rId7" xr:uid="{C384E1DA-47D2-402A-8ED8-5AA78951BA63}"/>
    <hyperlink ref="X2" r:id="rId8" xr:uid="{E48170AB-642F-4969-82EF-D2744586D67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25DA0-562C-43CF-9E17-AA5DC504769C}">
  <dimension ref="B2:I38"/>
  <sheetViews>
    <sheetView topLeftCell="A10" workbookViewId="0">
      <selection activeCell="B2" sqref="B2:C38"/>
    </sheetView>
  </sheetViews>
  <sheetFormatPr baseColWidth="10" defaultRowHeight="14.5" x14ac:dyDescent="0.35"/>
  <cols>
    <col min="2" max="2" width="64.36328125" customWidth="1"/>
  </cols>
  <sheetData>
    <row r="2" spans="2:9" ht="15.5" x14ac:dyDescent="0.35">
      <c r="B2" s="63" t="s">
        <v>223</v>
      </c>
    </row>
    <row r="3" spans="2:9" ht="15.5" x14ac:dyDescent="0.35">
      <c r="B3" s="62" t="s">
        <v>222</v>
      </c>
      <c r="C3" s="60" t="s">
        <v>221</v>
      </c>
    </row>
    <row r="4" spans="2:9" ht="15.5" x14ac:dyDescent="0.35">
      <c r="B4" s="62" t="s">
        <v>220</v>
      </c>
      <c r="C4" s="60" t="s">
        <v>219</v>
      </c>
    </row>
    <row r="5" spans="2:9" ht="15.5" x14ac:dyDescent="0.35">
      <c r="B5" s="62" t="s">
        <v>218</v>
      </c>
      <c r="C5" s="60" t="s">
        <v>217</v>
      </c>
    </row>
    <row r="6" spans="2:9" ht="15.5" x14ac:dyDescent="0.35">
      <c r="B6" s="62" t="s">
        <v>216</v>
      </c>
      <c r="C6" s="60" t="s">
        <v>215</v>
      </c>
    </row>
    <row r="7" spans="2:9" ht="15.5" x14ac:dyDescent="0.35">
      <c r="B7" s="62" t="s">
        <v>214</v>
      </c>
    </row>
    <row r="8" spans="2:9" ht="15.5" x14ac:dyDescent="0.35">
      <c r="B8" s="62" t="s">
        <v>49</v>
      </c>
      <c r="C8" s="60" t="s">
        <v>213</v>
      </c>
    </row>
    <row r="9" spans="2:9" ht="15.5" x14ac:dyDescent="0.35">
      <c r="B9" s="62" t="s">
        <v>212</v>
      </c>
      <c r="C9" s="60" t="s">
        <v>211</v>
      </c>
    </row>
    <row r="10" spans="2:9" ht="15.5" x14ac:dyDescent="0.35">
      <c r="B10" s="62" t="s">
        <v>210</v>
      </c>
      <c r="C10" s="60" t="s">
        <v>209</v>
      </c>
    </row>
    <row r="11" spans="2:9" ht="15.5" x14ac:dyDescent="0.35">
      <c r="B11" s="62" t="s">
        <v>208</v>
      </c>
      <c r="C11" s="60" t="s">
        <v>207</v>
      </c>
      <c r="I11" s="60" t="s">
        <v>206</v>
      </c>
    </row>
    <row r="12" spans="2:9" ht="15.5" x14ac:dyDescent="0.35">
      <c r="B12" s="62" t="s">
        <v>205</v>
      </c>
      <c r="C12" s="60" t="s">
        <v>204</v>
      </c>
    </row>
    <row r="13" spans="2:9" ht="15.5" x14ac:dyDescent="0.35">
      <c r="B13" s="62" t="s">
        <v>203</v>
      </c>
      <c r="C13" s="60" t="s">
        <v>202</v>
      </c>
    </row>
    <row r="14" spans="2:9" ht="15.5" x14ac:dyDescent="0.35">
      <c r="B14" s="62" t="s">
        <v>201</v>
      </c>
      <c r="C14" s="60" t="s">
        <v>200</v>
      </c>
      <c r="H14" s="60" t="s">
        <v>199</v>
      </c>
    </row>
    <row r="15" spans="2:9" ht="15.5" x14ac:dyDescent="0.35">
      <c r="B15" s="62" t="s">
        <v>198</v>
      </c>
      <c r="C15" s="60" t="s">
        <v>197</v>
      </c>
    </row>
    <row r="16" spans="2:9" ht="15.5" x14ac:dyDescent="0.35">
      <c r="B16" s="62" t="s">
        <v>196</v>
      </c>
      <c r="C16" s="60" t="s">
        <v>195</v>
      </c>
    </row>
    <row r="17" spans="2:3" ht="15.5" x14ac:dyDescent="0.35">
      <c r="B17" s="62" t="s">
        <v>194</v>
      </c>
      <c r="C17" s="60" t="s">
        <v>193</v>
      </c>
    </row>
    <row r="18" spans="2:3" ht="15.5" x14ac:dyDescent="0.35">
      <c r="B18" s="62" t="s">
        <v>192</v>
      </c>
      <c r="C18" s="60" t="s">
        <v>191</v>
      </c>
    </row>
    <row r="19" spans="2:3" ht="15.5" x14ac:dyDescent="0.35">
      <c r="B19" s="62" t="s">
        <v>190</v>
      </c>
      <c r="C19" s="60" t="s">
        <v>189</v>
      </c>
    </row>
    <row r="20" spans="2:3" ht="15.5" x14ac:dyDescent="0.35">
      <c r="B20" s="62" t="s">
        <v>188</v>
      </c>
      <c r="C20" s="60" t="s">
        <v>187</v>
      </c>
    </row>
    <row r="21" spans="2:3" ht="15.5" x14ac:dyDescent="0.35">
      <c r="B21" s="62" t="s">
        <v>186</v>
      </c>
      <c r="C21" s="60" t="s">
        <v>160</v>
      </c>
    </row>
    <row r="22" spans="2:3" ht="15.5" x14ac:dyDescent="0.35">
      <c r="B22" s="62" t="s">
        <v>185</v>
      </c>
      <c r="C22" s="60" t="s">
        <v>184</v>
      </c>
    </row>
    <row r="23" spans="2:3" ht="15.5" x14ac:dyDescent="0.35">
      <c r="B23" s="63" t="s">
        <v>183</v>
      </c>
    </row>
    <row r="24" spans="2:3" ht="15.5" x14ac:dyDescent="0.35">
      <c r="B24" s="62" t="s">
        <v>182</v>
      </c>
      <c r="C24" s="60" t="s">
        <v>181</v>
      </c>
    </row>
    <row r="25" spans="2:3" ht="15.5" x14ac:dyDescent="0.35">
      <c r="B25" s="62" t="s">
        <v>180</v>
      </c>
      <c r="C25" s="60" t="s">
        <v>179</v>
      </c>
    </row>
    <row r="26" spans="2:3" ht="15.5" x14ac:dyDescent="0.35">
      <c r="B26" s="62" t="s">
        <v>178</v>
      </c>
      <c r="C26" s="60" t="s">
        <v>177</v>
      </c>
    </row>
    <row r="27" spans="2:3" ht="15.5" x14ac:dyDescent="0.35">
      <c r="B27" s="63" t="s">
        <v>176</v>
      </c>
    </row>
    <row r="28" spans="2:3" ht="15.5" x14ac:dyDescent="0.35">
      <c r="B28" s="62" t="s">
        <v>175</v>
      </c>
      <c r="C28" s="60" t="s">
        <v>174</v>
      </c>
    </row>
    <row r="29" spans="2:3" ht="15.5" x14ac:dyDescent="0.35">
      <c r="B29" s="62" t="s">
        <v>173</v>
      </c>
      <c r="C29" s="60" t="s">
        <v>172</v>
      </c>
    </row>
    <row r="30" spans="2:3" ht="15.5" x14ac:dyDescent="0.35">
      <c r="B30" s="62" t="s">
        <v>171</v>
      </c>
      <c r="C30" s="60" t="s">
        <v>170</v>
      </c>
    </row>
    <row r="31" spans="2:3" ht="15.5" x14ac:dyDescent="0.35">
      <c r="B31" s="62" t="s">
        <v>169</v>
      </c>
      <c r="C31" s="60" t="s">
        <v>168</v>
      </c>
    </row>
    <row r="32" spans="2:3" ht="15.5" x14ac:dyDescent="0.35">
      <c r="B32" s="62" t="s">
        <v>167</v>
      </c>
      <c r="C32" s="60" t="s">
        <v>166</v>
      </c>
    </row>
    <row r="33" spans="2:7" ht="15.5" x14ac:dyDescent="0.35">
      <c r="B33" s="63" t="s">
        <v>165</v>
      </c>
    </row>
    <row r="34" spans="2:7" ht="15.5" x14ac:dyDescent="0.35">
      <c r="B34" s="62" t="s">
        <v>164</v>
      </c>
      <c r="C34" s="60" t="s">
        <v>163</v>
      </c>
    </row>
    <row r="35" spans="2:7" ht="15.5" x14ac:dyDescent="0.35">
      <c r="B35" s="62" t="s">
        <v>162</v>
      </c>
      <c r="C35" s="60" t="s">
        <v>160</v>
      </c>
    </row>
    <row r="36" spans="2:7" ht="15.5" x14ac:dyDescent="0.35">
      <c r="B36" s="62" t="s">
        <v>161</v>
      </c>
      <c r="C36" s="60" t="s">
        <v>160</v>
      </c>
      <c r="G36" s="60" t="s">
        <v>159</v>
      </c>
    </row>
    <row r="37" spans="2:7" ht="15.5" x14ac:dyDescent="0.35">
      <c r="B37" s="62" t="s">
        <v>158</v>
      </c>
      <c r="C37" s="60" t="s">
        <v>157</v>
      </c>
    </row>
    <row r="38" spans="2:7" ht="15.5" x14ac:dyDescent="0.35">
      <c r="B38" s="61" t="s">
        <v>156</v>
      </c>
      <c r="C38" s="60" t="s">
        <v>155</v>
      </c>
    </row>
  </sheetData>
  <hyperlinks>
    <hyperlink ref="C6" r:id="rId1" xr:uid="{72668429-5EB1-4269-80C7-E2E5688FB166}"/>
    <hyperlink ref="C4" r:id="rId2" xr:uid="{6132F385-14A7-42E2-BB16-A231F3290972}"/>
    <hyperlink ref="C3" r:id="rId3" xr:uid="{4F2A0EDF-D639-44B4-B0E7-0BE05EABE55E}"/>
    <hyperlink ref="C24" r:id="rId4" xr:uid="{CA616C8B-E993-40ED-A672-9EFC0A2EB6FE}"/>
    <hyperlink ref="C8" r:id="rId5" xr:uid="{95E584CB-7D10-48CC-BDEA-8A85F6658871}"/>
    <hyperlink ref="C34" r:id="rId6" xr:uid="{63CDF36A-6F36-497F-BF0A-D41161940622}"/>
    <hyperlink ref="C5" r:id="rId7" xr:uid="{1CE5D4E4-B7E8-4156-8BDB-47E8EE5DAFED}"/>
    <hyperlink ref="C25" r:id="rId8" xr:uid="{B86A9FCE-E539-4C2E-B427-55676020F1F0}"/>
    <hyperlink ref="C35" r:id="rId9" xr:uid="{E0DB38F7-2621-4E9B-9C97-2DB7D5CD43D6}"/>
    <hyperlink ref="C36" r:id="rId10" xr:uid="{60D0DC74-D421-40E6-8A8E-EA3283FDBC11}"/>
    <hyperlink ref="C9" r:id="rId11" xr:uid="{48122C7C-6487-4A53-8BA7-A9DFA99DD660}"/>
    <hyperlink ref="C10" r:id="rId12" xr:uid="{E4569628-2335-4D68-B106-2074417571B8}"/>
    <hyperlink ref="C18" r:id="rId13" xr:uid="{D608201F-BBA8-4009-9E76-E1485AC8004F}"/>
    <hyperlink ref="C19" r:id="rId14" xr:uid="{3DB6AF32-3DC4-48CC-914A-91C4A074DE2F}"/>
    <hyperlink ref="C12" r:id="rId15" xr:uid="{7EFC8C1A-5127-4AD1-95C6-EB518FDD2453}"/>
    <hyperlink ref="C20" r:id="rId16" xr:uid="{32BD8C96-B28B-4035-8032-2454E67FC6A8}"/>
    <hyperlink ref="C14" r:id="rId17" xr:uid="{0CC4623A-8906-4AB6-91C1-5510A31A39C3}"/>
    <hyperlink ref="H14" r:id="rId18" xr:uid="{834ED0E7-0942-410D-817E-3E7265F367BE}"/>
    <hyperlink ref="C11" r:id="rId19" xr:uid="{165E2754-11F2-4949-935B-6F7CE77C2D10}"/>
    <hyperlink ref="I11" r:id="rId20" xr:uid="{7BE2DD63-F6D7-47F9-9CEB-7875831125F6}"/>
    <hyperlink ref="C17" r:id="rId21" xr:uid="{CFFC8AE6-5C93-4F75-8576-8D76E75C5C22}"/>
    <hyperlink ref="C15" r:id="rId22" xr:uid="{80965C85-AC6D-44D8-9E21-16A71A8F701A}"/>
    <hyperlink ref="C26" r:id="rId23" xr:uid="{55E14A72-ED10-4635-B6CD-B5DE90058411}"/>
    <hyperlink ref="C28" r:id="rId24" xr:uid="{66B04666-F7E6-45E8-95FD-8C79B41E097A}"/>
    <hyperlink ref="C29" r:id="rId25" xr:uid="{6C70BBE6-46EB-482D-A2F7-21541BCE55A0}"/>
    <hyperlink ref="C32" r:id="rId26" xr:uid="{B7D5EC5F-4320-4978-BD47-4E901B1D767A}"/>
    <hyperlink ref="C31" r:id="rId27" xr:uid="{2A17AB15-D12F-4389-A77F-5BFB6DB5F8B1}"/>
    <hyperlink ref="C37" r:id="rId28" xr:uid="{2BB9459C-FB66-4FFD-991B-00931EAFBAE0}"/>
    <hyperlink ref="C38" r:id="rId29" xr:uid="{EB9EF68B-00D3-48E3-BB5F-DE72F2411CBD}"/>
    <hyperlink ref="G36" r:id="rId30" xr:uid="{D86C6BF0-F1D9-49F5-A13F-C19819EDB133}"/>
    <hyperlink ref="C16" r:id="rId31" xr:uid="{0E5935D4-78F8-4151-B302-E74123D71B5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6B454-BA4C-4905-A158-E8F33C4F8F71}">
  <sheetPr>
    <tabColor rgb="FFCC2F39"/>
  </sheetPr>
  <dimension ref="A1:K27"/>
  <sheetViews>
    <sheetView showGridLines="0" showRowColHeaders="0" topLeftCell="A2" zoomScale="70" zoomScaleNormal="70" workbookViewId="0">
      <selection activeCell="K34" sqref="K34"/>
    </sheetView>
  </sheetViews>
  <sheetFormatPr baseColWidth="10" defaultRowHeight="14.5" x14ac:dyDescent="0.35"/>
  <cols>
    <col min="5" max="5" width="7.08984375" customWidth="1"/>
    <col min="6" max="6" width="6.453125" customWidth="1"/>
    <col min="11" max="11" width="96.453125" customWidth="1"/>
  </cols>
  <sheetData>
    <row r="1" spans="1:11" ht="25.75" customHeight="1" x14ac:dyDescent="0.35">
      <c r="A1" s="74" t="s">
        <v>266</v>
      </c>
      <c r="D1" s="105" t="s">
        <v>303</v>
      </c>
    </row>
    <row r="2" spans="1:11" ht="32.4" customHeight="1" x14ac:dyDescent="0.35">
      <c r="K2" s="80" t="s">
        <v>277</v>
      </c>
    </row>
    <row r="3" spans="1:11" x14ac:dyDescent="0.35">
      <c r="K3" s="81"/>
    </row>
    <row r="4" spans="1:11" ht="18.5" x14ac:dyDescent="0.35">
      <c r="K4" s="82" t="s">
        <v>278</v>
      </c>
    </row>
    <row r="5" spans="1:11" ht="37" x14ac:dyDescent="0.35">
      <c r="K5" s="83" t="s">
        <v>291</v>
      </c>
    </row>
    <row r="6" spans="1:11" ht="8.4" customHeight="1" x14ac:dyDescent="0.35">
      <c r="K6" s="83"/>
    </row>
    <row r="7" spans="1:11" ht="18.5" x14ac:dyDescent="0.35">
      <c r="K7" s="82" t="s">
        <v>279</v>
      </c>
    </row>
    <row r="8" spans="1:11" ht="39.65" customHeight="1" x14ac:dyDescent="0.35">
      <c r="K8" s="83" t="s">
        <v>290</v>
      </c>
    </row>
    <row r="9" spans="1:11" ht="18.5" x14ac:dyDescent="0.35">
      <c r="K9" s="82" t="s">
        <v>283</v>
      </c>
    </row>
    <row r="10" spans="1:11" ht="6" customHeight="1" x14ac:dyDescent="0.35">
      <c r="K10" s="83"/>
    </row>
    <row r="11" spans="1:11" ht="18.5" x14ac:dyDescent="0.35">
      <c r="K11" s="82" t="s">
        <v>284</v>
      </c>
    </row>
    <row r="12" spans="1:11" ht="4.25" customHeight="1" x14ac:dyDescent="0.35">
      <c r="K12" s="83"/>
    </row>
    <row r="13" spans="1:11" ht="18.5" x14ac:dyDescent="0.35">
      <c r="K13" s="82" t="s">
        <v>285</v>
      </c>
    </row>
    <row r="14" spans="1:11" ht="9.65" customHeight="1" x14ac:dyDescent="0.45">
      <c r="K14" s="84"/>
    </row>
    <row r="15" spans="1:11" ht="18.5" x14ac:dyDescent="0.35">
      <c r="K15" s="82" t="s">
        <v>281</v>
      </c>
    </row>
    <row r="16" spans="1:11" ht="18.5" x14ac:dyDescent="0.35">
      <c r="K16" s="83" t="s">
        <v>280</v>
      </c>
    </row>
    <row r="17" spans="11:11" ht="3.65" customHeight="1" x14ac:dyDescent="0.45">
      <c r="K17" s="84"/>
    </row>
    <row r="18" spans="11:11" ht="18.5" x14ac:dyDescent="0.35">
      <c r="K18" s="83" t="s">
        <v>286</v>
      </c>
    </row>
    <row r="19" spans="11:11" ht="18" hidden="1" customHeight="1" x14ac:dyDescent="0.35">
      <c r="K19" s="83"/>
    </row>
    <row r="20" spans="11:11" ht="18.5" x14ac:dyDescent="0.35">
      <c r="K20" s="83" t="s">
        <v>287</v>
      </c>
    </row>
    <row r="21" spans="11:11" ht="18.5" x14ac:dyDescent="0.35">
      <c r="K21" s="83" t="s">
        <v>288</v>
      </c>
    </row>
    <row r="22" spans="11:11" ht="37" x14ac:dyDescent="0.35">
      <c r="K22" s="83" t="s">
        <v>289</v>
      </c>
    </row>
    <row r="23" spans="11:11" ht="9" customHeight="1" x14ac:dyDescent="0.35">
      <c r="K23" s="83"/>
    </row>
    <row r="24" spans="11:11" ht="38.4" customHeight="1" x14ac:dyDescent="0.35">
      <c r="K24" s="82" t="s">
        <v>282</v>
      </c>
    </row>
    <row r="25" spans="11:11" ht="18.5" x14ac:dyDescent="0.45">
      <c r="K25" s="84"/>
    </row>
    <row r="26" spans="11:11" ht="37" x14ac:dyDescent="0.35">
      <c r="K26" s="82" t="s">
        <v>292</v>
      </c>
    </row>
    <row r="27" spans="11:11" x14ac:dyDescent="0.35">
      <c r="K27" s="85"/>
    </row>
  </sheetData>
  <sheetProtection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400FE-3D93-464E-94A0-713F60DA12AE}">
  <sheetPr>
    <tabColor rgb="FF04790A"/>
  </sheetPr>
  <dimension ref="A1:J51"/>
  <sheetViews>
    <sheetView showGridLines="0" topLeftCell="A24" zoomScale="85" zoomScaleNormal="85" workbookViewId="0">
      <selection activeCell="F50" sqref="F50"/>
    </sheetView>
  </sheetViews>
  <sheetFormatPr baseColWidth="10" defaultRowHeight="14.5" x14ac:dyDescent="0.35"/>
  <cols>
    <col min="2" max="2" width="42.90625" customWidth="1"/>
    <col min="3" max="3" width="37.6328125" customWidth="1"/>
    <col min="4" max="4" width="42.453125" customWidth="1"/>
    <col min="5" max="5" width="44.81640625" customWidth="1"/>
    <col min="6" max="6" width="66.90625" bestFit="1" customWidth="1"/>
    <col min="8" max="8" width="33" bestFit="1" customWidth="1"/>
  </cols>
  <sheetData>
    <row r="1" spans="1:10" ht="18.5" x14ac:dyDescent="0.45">
      <c r="A1" s="67" t="s">
        <v>266</v>
      </c>
      <c r="B1" s="106" t="s">
        <v>304</v>
      </c>
    </row>
    <row r="2" spans="1:10" ht="18.5" x14ac:dyDescent="0.45">
      <c r="C2" s="3"/>
    </row>
    <row r="3" spans="1:10" ht="18.5" x14ac:dyDescent="0.45">
      <c r="C3" s="3"/>
    </row>
    <row r="5" spans="1:10" x14ac:dyDescent="0.35">
      <c r="C5" s="2">
        <v>1</v>
      </c>
      <c r="D5" s="2">
        <v>2</v>
      </c>
      <c r="E5" s="2">
        <v>3</v>
      </c>
    </row>
    <row r="6" spans="1:10" x14ac:dyDescent="0.35">
      <c r="B6" s="1" t="s">
        <v>0</v>
      </c>
      <c r="C6" s="76" t="s">
        <v>1</v>
      </c>
      <c r="D6" s="77" t="s">
        <v>2</v>
      </c>
      <c r="E6" s="78" t="s">
        <v>3</v>
      </c>
    </row>
    <row r="7" spans="1:10" x14ac:dyDescent="0.35">
      <c r="B7" s="10" t="s">
        <v>102</v>
      </c>
      <c r="C7" s="79" t="s">
        <v>4</v>
      </c>
      <c r="D7" s="79" t="s">
        <v>5</v>
      </c>
      <c r="E7" s="79" t="s">
        <v>6</v>
      </c>
      <c r="H7" s="4"/>
      <c r="I7" s="4"/>
      <c r="J7" s="4"/>
    </row>
    <row r="8" spans="1:10" x14ac:dyDescent="0.35">
      <c r="B8" s="5" t="s">
        <v>300</v>
      </c>
      <c r="C8" t="s">
        <v>8</v>
      </c>
      <c r="D8" t="s">
        <v>23</v>
      </c>
      <c r="E8" t="s">
        <v>7</v>
      </c>
      <c r="F8" s="74" t="s">
        <v>293</v>
      </c>
      <c r="H8" s="4"/>
      <c r="I8" s="4"/>
      <c r="J8" s="4"/>
    </row>
    <row r="9" spans="1:10" x14ac:dyDescent="0.35">
      <c r="B9" s="5" t="s">
        <v>9</v>
      </c>
      <c r="C9" t="s">
        <v>12</v>
      </c>
      <c r="D9" t="s">
        <v>11</v>
      </c>
      <c r="E9" t="s">
        <v>10</v>
      </c>
      <c r="H9" s="4"/>
      <c r="I9" s="4"/>
      <c r="J9" s="4"/>
    </row>
    <row r="10" spans="1:10" x14ac:dyDescent="0.35">
      <c r="B10" s="5" t="s">
        <v>13</v>
      </c>
      <c r="C10" t="s">
        <v>14</v>
      </c>
      <c r="D10" t="s">
        <v>15</v>
      </c>
      <c r="E10" t="s">
        <v>104</v>
      </c>
    </row>
    <row r="11" spans="1:10" x14ac:dyDescent="0.35">
      <c r="B11" s="5" t="s">
        <v>16</v>
      </c>
      <c r="C11" t="s">
        <v>19</v>
      </c>
      <c r="D11" t="s">
        <v>18</v>
      </c>
      <c r="E11" t="s">
        <v>17</v>
      </c>
    </row>
    <row r="12" spans="1:10" x14ac:dyDescent="0.35">
      <c r="B12" s="5" t="s">
        <v>20</v>
      </c>
      <c r="C12" t="s">
        <v>25</v>
      </c>
      <c r="D12" t="s">
        <v>27</v>
      </c>
      <c r="E12" t="s">
        <v>26</v>
      </c>
    </row>
    <row r="13" spans="1:10" x14ac:dyDescent="0.35">
      <c r="B13" s="5" t="s">
        <v>21</v>
      </c>
      <c r="C13" t="s">
        <v>99</v>
      </c>
      <c r="D13" t="s">
        <v>24</v>
      </c>
      <c r="E13" t="s">
        <v>22</v>
      </c>
      <c r="F13" s="74" t="s">
        <v>293</v>
      </c>
      <c r="H13" s="4"/>
      <c r="I13" s="4"/>
      <c r="J13" s="4"/>
    </row>
    <row r="14" spans="1:10" x14ac:dyDescent="0.35">
      <c r="B14" s="6" t="s">
        <v>106</v>
      </c>
      <c r="C14" s="7" t="s">
        <v>108</v>
      </c>
      <c r="D14" s="7" t="s">
        <v>109</v>
      </c>
      <c r="E14" s="7" t="s">
        <v>107</v>
      </c>
    </row>
    <row r="16" spans="1:10" x14ac:dyDescent="0.35">
      <c r="B16" s="1" t="s">
        <v>28</v>
      </c>
    </row>
    <row r="17" spans="2:10" x14ac:dyDescent="0.35">
      <c r="B17" s="10" t="s">
        <v>29</v>
      </c>
      <c r="C17" s="79" t="s">
        <v>33</v>
      </c>
      <c r="D17" s="79" t="s">
        <v>32</v>
      </c>
      <c r="E17" s="79" t="s">
        <v>30</v>
      </c>
    </row>
    <row r="18" spans="2:10" x14ac:dyDescent="0.35">
      <c r="B18" s="5" t="s">
        <v>34</v>
      </c>
      <c r="C18" t="s">
        <v>35</v>
      </c>
      <c r="D18" t="s">
        <v>36</v>
      </c>
      <c r="E18" t="s">
        <v>37</v>
      </c>
    </row>
    <row r="19" spans="2:10" x14ac:dyDescent="0.35">
      <c r="B19" s="5" t="s">
        <v>38</v>
      </c>
      <c r="C19" t="s">
        <v>35</v>
      </c>
      <c r="D19" t="s">
        <v>36</v>
      </c>
      <c r="E19" t="s">
        <v>37</v>
      </c>
    </row>
    <row r="20" spans="2:10" x14ac:dyDescent="0.35">
      <c r="B20" s="5" t="s">
        <v>39</v>
      </c>
      <c r="C20" t="s">
        <v>40</v>
      </c>
      <c r="D20" t="s">
        <v>41</v>
      </c>
      <c r="E20" t="s">
        <v>42</v>
      </c>
    </row>
    <row r="21" spans="2:10" x14ac:dyDescent="0.35">
      <c r="B21" s="6" t="s">
        <v>43</v>
      </c>
      <c r="C21" s="7" t="s">
        <v>44</v>
      </c>
      <c r="D21" s="7" t="s">
        <v>45</v>
      </c>
      <c r="E21" s="7" t="s">
        <v>46</v>
      </c>
    </row>
    <row r="25" spans="2:10" x14ac:dyDescent="0.35">
      <c r="B25" s="1" t="s">
        <v>47</v>
      </c>
    </row>
    <row r="26" spans="2:10" x14ac:dyDescent="0.35">
      <c r="B26" s="10" t="s">
        <v>48</v>
      </c>
      <c r="C26" s="79" t="s">
        <v>55</v>
      </c>
      <c r="D26" s="79" t="s">
        <v>56</v>
      </c>
      <c r="E26" s="79" t="s">
        <v>57</v>
      </c>
    </row>
    <row r="27" spans="2:10" x14ac:dyDescent="0.35">
      <c r="B27" s="5" t="s">
        <v>60</v>
      </c>
      <c r="C27" t="s">
        <v>59</v>
      </c>
      <c r="D27" t="s">
        <v>58</v>
      </c>
      <c r="E27" t="s">
        <v>31</v>
      </c>
      <c r="H27" s="4"/>
      <c r="I27" s="4"/>
      <c r="J27" s="4"/>
    </row>
    <row r="28" spans="2:10" x14ac:dyDescent="0.35">
      <c r="B28" s="5" t="s">
        <v>61</v>
      </c>
      <c r="C28" t="s">
        <v>59</v>
      </c>
      <c r="D28" t="s">
        <v>58</v>
      </c>
      <c r="E28" t="s">
        <v>31</v>
      </c>
      <c r="H28" s="4"/>
      <c r="I28" s="4"/>
      <c r="J28" s="4"/>
    </row>
    <row r="29" spans="2:10" x14ac:dyDescent="0.35">
      <c r="B29" s="5" t="s">
        <v>49</v>
      </c>
      <c r="C29" t="s">
        <v>62</v>
      </c>
      <c r="D29" t="s">
        <v>63</v>
      </c>
      <c r="E29" t="s">
        <v>64</v>
      </c>
    </row>
    <row r="30" spans="2:10" x14ac:dyDescent="0.35">
      <c r="B30" s="5" t="s">
        <v>50</v>
      </c>
      <c r="C30" t="s">
        <v>65</v>
      </c>
      <c r="D30" t="s">
        <v>66</v>
      </c>
      <c r="E30" t="s">
        <v>67</v>
      </c>
    </row>
    <row r="31" spans="2:10" x14ac:dyDescent="0.35">
      <c r="B31" s="6" t="s">
        <v>51</v>
      </c>
      <c r="C31" s="7" t="s">
        <v>54</v>
      </c>
      <c r="D31" s="7" t="s">
        <v>53</v>
      </c>
      <c r="E31" s="7" t="s">
        <v>52</v>
      </c>
    </row>
    <row r="35" spans="2:5" x14ac:dyDescent="0.35">
      <c r="B35" s="1" t="s">
        <v>68</v>
      </c>
    </row>
    <row r="36" spans="2:5" x14ac:dyDescent="0.35">
      <c r="B36" s="10" t="s">
        <v>69</v>
      </c>
      <c r="C36" s="79" t="s">
        <v>70</v>
      </c>
      <c r="D36" s="79" t="s">
        <v>100</v>
      </c>
      <c r="E36" s="79" t="s">
        <v>72</v>
      </c>
    </row>
    <row r="37" spans="2:5" x14ac:dyDescent="0.35">
      <c r="B37" s="5" t="s">
        <v>73</v>
      </c>
      <c r="C37" t="s">
        <v>70</v>
      </c>
      <c r="D37" t="s">
        <v>71</v>
      </c>
      <c r="E37" t="s">
        <v>72</v>
      </c>
    </row>
    <row r="38" spans="2:5" x14ac:dyDescent="0.35">
      <c r="B38" s="5" t="s">
        <v>74</v>
      </c>
      <c r="C38" t="s">
        <v>75</v>
      </c>
      <c r="D38" t="s">
        <v>76</v>
      </c>
      <c r="E38" t="s">
        <v>77</v>
      </c>
    </row>
    <row r="39" spans="2:5" x14ac:dyDescent="0.35">
      <c r="B39" s="6" t="s">
        <v>78</v>
      </c>
      <c r="C39" s="7" t="s">
        <v>79</v>
      </c>
      <c r="D39" s="7" t="s">
        <v>80</v>
      </c>
      <c r="E39" s="7" t="s">
        <v>81</v>
      </c>
    </row>
    <row r="43" spans="2:5" x14ac:dyDescent="0.35">
      <c r="B43" s="1" t="s">
        <v>82</v>
      </c>
    </row>
    <row r="44" spans="2:5" x14ac:dyDescent="0.35">
      <c r="B44" s="10" t="s">
        <v>83</v>
      </c>
      <c r="C44" s="79" t="s">
        <v>84</v>
      </c>
      <c r="D44" s="79" t="s">
        <v>85</v>
      </c>
      <c r="E44" s="79" t="s">
        <v>86</v>
      </c>
    </row>
    <row r="45" spans="2:5" x14ac:dyDescent="0.35">
      <c r="B45" s="6" t="s">
        <v>103</v>
      </c>
      <c r="C45" s="7" t="s">
        <v>64</v>
      </c>
      <c r="D45" s="7" t="s">
        <v>63</v>
      </c>
      <c r="E45" s="7" t="s">
        <v>62</v>
      </c>
    </row>
    <row r="48" spans="2:5" x14ac:dyDescent="0.35">
      <c r="B48" s="1" t="s">
        <v>87</v>
      </c>
    </row>
    <row r="49" spans="2:6" x14ac:dyDescent="0.35">
      <c r="B49" s="10" t="s">
        <v>88</v>
      </c>
      <c r="C49" s="79" t="s">
        <v>84</v>
      </c>
      <c r="D49" s="79" t="s">
        <v>89</v>
      </c>
      <c r="E49" s="79" t="s">
        <v>90</v>
      </c>
    </row>
    <row r="50" spans="2:6" x14ac:dyDescent="0.35">
      <c r="B50" s="5" t="s">
        <v>91</v>
      </c>
      <c r="C50" t="s">
        <v>92</v>
      </c>
      <c r="D50" t="s">
        <v>93</v>
      </c>
      <c r="E50" t="s">
        <v>94</v>
      </c>
      <c r="F50" s="74" t="s">
        <v>293</v>
      </c>
    </row>
    <row r="51" spans="2:6" x14ac:dyDescent="0.35">
      <c r="B51" s="6" t="s">
        <v>95</v>
      </c>
      <c r="C51" s="7" t="s">
        <v>96</v>
      </c>
      <c r="D51" s="7" t="s">
        <v>98</v>
      </c>
      <c r="E51" s="7" t="s">
        <v>97</v>
      </c>
    </row>
  </sheetData>
  <sheetProtection selectLockedCells="1"/>
  <dataValidations xWindow="1494" yWindow="585" count="3">
    <dataValidation allowBlank="1" showInputMessage="1" showErrorMessage="1" promptTitle="Abrigo" prompt="En este ítem lo primero es indentificar los potreros desabrigados, eso es indemendientemente si tienen cortinas o no. Una vez identificados los potreros desabrigados, seleccionar el % de los mismos que tienen cortinas, lo hacen abrigado" sqref="F13" xr:uid="{BA42E50E-3F0A-4F21-8B74-4035915191A1}"/>
    <dataValidation allowBlank="1" showInputMessage="1" showErrorMessage="1" promptTitle="Proporción del potrero agua" prompt="Hay que estimar la porporción del potrero que se encuentra según la distancia al agua (&lt; 300 m), e indicar en este parámetro el promedio general de todos los potreros." sqref="F8" xr:uid="{277360BA-1140-4DFC-BF60-3EBDE7652598}"/>
    <dataValidation allowBlank="1" showInputMessage="1" showErrorMessage="1" promptTitle="Tiempo para pensar" prompt="La rutina alta, media o baja refiere al tiempo de trabajo de tareas cotidianas. Un sistema con alto trabajo de rutina tiene menor tiempo de planificación, contrariamente un sistema con baja carga de trabajo de rutina permite mayor tiempo de planificación" sqref="F50" xr:uid="{BB6BC121-1B4C-4EE4-9E64-3B250FAC37F3}"/>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87D06-B4D9-491B-8B8D-839063B964B8}">
  <sheetPr>
    <tabColor rgb="FF02AAED"/>
  </sheetPr>
  <dimension ref="A1:AI47"/>
  <sheetViews>
    <sheetView showGridLines="0" showRowColHeaders="0" topLeftCell="A5" zoomScale="85" zoomScaleNormal="85" workbookViewId="0">
      <selection activeCell="T20" sqref="T20"/>
    </sheetView>
  </sheetViews>
  <sheetFormatPr baseColWidth="10" defaultColWidth="11.54296875" defaultRowHeight="14.5" x14ac:dyDescent="0.35"/>
  <cols>
    <col min="1" max="1" width="11.54296875" style="34"/>
    <col min="2" max="2" width="44" style="34" customWidth="1"/>
    <col min="3" max="5" width="10.6328125" style="34" hidden="1" customWidth="1"/>
    <col min="6" max="6" width="11.81640625" style="34" hidden="1" customWidth="1"/>
    <col min="7" max="7" width="10.6328125" style="34" hidden="1" customWidth="1"/>
    <col min="8" max="8" width="46.6328125" style="34" bestFit="1" customWidth="1"/>
    <col min="9" max="9" width="10.90625" style="34" hidden="1" customWidth="1"/>
    <col min="10" max="10" width="15.36328125" style="34" hidden="1" customWidth="1"/>
    <col min="11" max="11" width="14.54296875" style="34" customWidth="1"/>
    <col min="12" max="12" width="11.54296875" style="34" customWidth="1"/>
    <col min="13" max="20" width="9.6328125" style="34" customWidth="1"/>
    <col min="21" max="21" width="9.6328125" style="86" customWidth="1"/>
    <col min="22" max="22" width="7.453125" style="86" customWidth="1"/>
    <col min="23" max="23" width="11.54296875" style="86" customWidth="1"/>
    <col min="24" max="24" width="12" style="86" customWidth="1"/>
    <col min="25" max="27" width="11.54296875" style="86" customWidth="1"/>
    <col min="28" max="28" width="11" style="86" customWidth="1"/>
    <col min="29" max="32" width="6.453125" style="86" customWidth="1"/>
    <col min="33" max="33" width="14.90625" style="86" bestFit="1" customWidth="1"/>
    <col min="34" max="34" width="12.81640625" style="86" bestFit="1" customWidth="1"/>
    <col min="35" max="35" width="6.453125" style="86" customWidth="1"/>
    <col min="36" max="36" width="6.453125" style="34" customWidth="1"/>
    <col min="37" max="16384" width="11.54296875" style="34"/>
  </cols>
  <sheetData>
    <row r="1" spans="1:35" ht="23.5" x14ac:dyDescent="0.55000000000000004">
      <c r="A1" s="67" t="s">
        <v>266</v>
      </c>
      <c r="B1" s="64" t="s">
        <v>304</v>
      </c>
      <c r="C1" s="64"/>
      <c r="D1" s="64"/>
      <c r="H1" s="36"/>
      <c r="X1" s="87" t="s">
        <v>127</v>
      </c>
      <c r="Y1" s="87" t="s">
        <v>128</v>
      </c>
      <c r="Z1" s="87" t="s">
        <v>129</v>
      </c>
      <c r="AA1" s="87" t="s">
        <v>113</v>
      </c>
      <c r="AB1" s="87" t="s">
        <v>130</v>
      </c>
      <c r="AC1" s="87" t="s">
        <v>132</v>
      </c>
      <c r="AD1" s="87" t="s">
        <v>131</v>
      </c>
      <c r="AE1" s="87" t="s">
        <v>133</v>
      </c>
    </row>
    <row r="2" spans="1:35" ht="18.5" x14ac:dyDescent="0.45">
      <c r="C2" s="35"/>
      <c r="L2" s="49"/>
      <c r="M2" s="49"/>
      <c r="N2" s="49"/>
      <c r="O2" s="49"/>
      <c r="P2" s="49"/>
      <c r="Q2" s="49"/>
      <c r="R2" s="49"/>
      <c r="S2" s="49"/>
      <c r="X2" s="88">
        <v>1</v>
      </c>
      <c r="Y2" s="88">
        <v>1</v>
      </c>
      <c r="Z2" s="88">
        <v>1</v>
      </c>
      <c r="AA2" s="88">
        <v>0</v>
      </c>
      <c r="AB2" s="88">
        <f>SUM(X2:AA2)</f>
        <v>3</v>
      </c>
      <c r="AC2" s="88">
        <f>AI3-AD2/2</f>
        <v>2.5680555555555555</v>
      </c>
      <c r="AD2" s="88">
        <v>0.05</v>
      </c>
      <c r="AE2" s="88">
        <f>SUM(X2:AB2)-AD2-AC2</f>
        <v>3.3819444444444446</v>
      </c>
      <c r="AG2" s="86" t="s">
        <v>149</v>
      </c>
      <c r="AH2" s="86" t="s">
        <v>146</v>
      </c>
    </row>
    <row r="3" spans="1:35" ht="18.5" x14ac:dyDescent="0.45">
      <c r="C3" s="35"/>
      <c r="X3" s="86" t="s">
        <v>140</v>
      </c>
      <c r="AH3" s="89" t="s">
        <v>152</v>
      </c>
      <c r="AI3" s="90">
        <f>IF(AH2=I5,I6,J6)</f>
        <v>2.5930555555555554</v>
      </c>
    </row>
    <row r="4" spans="1:35" x14ac:dyDescent="0.35">
      <c r="X4" s="86" t="s">
        <v>127</v>
      </c>
      <c r="Y4" s="86" t="s">
        <v>128</v>
      </c>
      <c r="Z4" s="86" t="s">
        <v>129</v>
      </c>
    </row>
    <row r="5" spans="1:35" x14ac:dyDescent="0.35">
      <c r="I5" s="58" t="s">
        <v>146</v>
      </c>
      <c r="J5" s="58" t="s">
        <v>147</v>
      </c>
      <c r="K5" s="57"/>
      <c r="L5" s="57"/>
      <c r="M5" s="57"/>
      <c r="N5" s="57"/>
      <c r="O5" s="57"/>
      <c r="P5" s="57"/>
      <c r="Q5" s="57"/>
      <c r="R5" s="57"/>
      <c r="S5" s="57"/>
      <c r="X5" s="86">
        <v>1</v>
      </c>
      <c r="Y5" s="86">
        <v>2</v>
      </c>
      <c r="Z5" s="86">
        <v>3</v>
      </c>
    </row>
    <row r="6" spans="1:35" ht="18.5" x14ac:dyDescent="0.45">
      <c r="C6" s="35"/>
      <c r="H6" s="45" t="s">
        <v>265</v>
      </c>
      <c r="I6" s="38">
        <f>AVERAGE(I7,I17,I24,I32,I38,I42)</f>
        <v>2.5930555555555554</v>
      </c>
      <c r="J6" s="38">
        <f>AVERAGE(J7,J17,J24,J32,J38,J42)</f>
        <v>1.8277777777777777</v>
      </c>
      <c r="X6" s="86" t="s">
        <v>125</v>
      </c>
    </row>
    <row r="7" spans="1:35" x14ac:dyDescent="0.35">
      <c r="B7" s="36" t="s">
        <v>0</v>
      </c>
      <c r="H7" s="46" t="s">
        <v>111</v>
      </c>
      <c r="I7" s="38">
        <f>AVERAGE(D8:D15)</f>
        <v>2.625</v>
      </c>
      <c r="J7" s="38">
        <f>G8*$X$5+G9*$Y$5+G10*$Z$5</f>
        <v>2</v>
      </c>
      <c r="K7" s="38"/>
      <c r="L7" s="38"/>
      <c r="M7" s="38"/>
      <c r="N7" s="38"/>
      <c r="O7" s="38"/>
      <c r="P7" s="38"/>
      <c r="Q7" s="38"/>
      <c r="R7" s="38"/>
      <c r="S7" s="38"/>
      <c r="T7" s="38"/>
      <c r="U7" s="91"/>
      <c r="V7" s="91"/>
      <c r="W7" s="86" t="s">
        <v>136</v>
      </c>
      <c r="X7" s="86" t="s">
        <v>127</v>
      </c>
      <c r="Y7" s="86" t="s">
        <v>128</v>
      </c>
      <c r="Z7" s="86" t="s">
        <v>129</v>
      </c>
    </row>
    <row r="8" spans="1:35" x14ac:dyDescent="0.35">
      <c r="B8" s="39" t="s">
        <v>102</v>
      </c>
      <c r="C8" s="40" t="str">
        <f>IF(OR(H8=0,H8="",H8=$W$8),"...",IF(H8=X8,"Rojo",IF(H8=Y8,"Amarillo","Verde")))</f>
        <v>Rojo</v>
      </c>
      <c r="D8" s="47">
        <f>IFERROR(HLOOKUP(C8,$X$4:$Z$5,2,0),"")</f>
        <v>1</v>
      </c>
      <c r="E8" s="39" t="s">
        <v>143</v>
      </c>
      <c r="F8" s="47">
        <f>COUNTIF($C$8:$C$15,"Rojo")</f>
        <v>1</v>
      </c>
      <c r="G8" s="48">
        <f>IFERROR(F8/F11,"")</f>
        <v>0.125</v>
      </c>
      <c r="H8" s="65" t="s">
        <v>4</v>
      </c>
      <c r="J8" s="38"/>
      <c r="K8" s="38"/>
      <c r="L8" s="38"/>
      <c r="M8" s="38"/>
      <c r="N8" s="38"/>
      <c r="O8" s="38"/>
      <c r="P8" s="38"/>
      <c r="Q8" s="38"/>
      <c r="R8" s="38"/>
      <c r="S8" s="38"/>
      <c r="T8" s="38"/>
      <c r="U8" s="91"/>
      <c r="V8" s="91"/>
      <c r="W8" s="86" t="s">
        <v>110</v>
      </c>
      <c r="X8" s="86" t="s">
        <v>4</v>
      </c>
      <c r="Y8" s="86" t="s">
        <v>5</v>
      </c>
      <c r="Z8" s="86" t="s">
        <v>6</v>
      </c>
    </row>
    <row r="9" spans="1:35" x14ac:dyDescent="0.35">
      <c r="B9" s="41" t="s">
        <v>300</v>
      </c>
      <c r="C9" s="40" t="str">
        <f t="shared" ref="C9:C14" si="0">IF(OR(H9=0,H9="",H9=$W$8),"...",IF(H9=X9,"Rojo",IF(H9=Y9,"Amarillo","Verde")))</f>
        <v>Verde</v>
      </c>
      <c r="D9" s="49">
        <f>HLOOKUP(C9,$X$4:$Z$5,2,0)</f>
        <v>3</v>
      </c>
      <c r="E9" s="41" t="s">
        <v>141</v>
      </c>
      <c r="F9" s="49">
        <f>COUNTIF($C$8:$C$15,"Verde")</f>
        <v>6</v>
      </c>
      <c r="G9" s="50">
        <f>IFERROR(F9/F11,"")</f>
        <v>0.75</v>
      </c>
      <c r="H9" s="65" t="s">
        <v>7</v>
      </c>
      <c r="I9" s="38"/>
      <c r="J9" s="38"/>
      <c r="K9" s="38"/>
      <c r="L9" s="38"/>
      <c r="M9" s="38"/>
      <c r="N9" s="38"/>
      <c r="O9" s="38"/>
      <c r="P9" s="38"/>
      <c r="Q9" s="38"/>
      <c r="R9" s="38"/>
      <c r="S9" s="38"/>
      <c r="T9" s="38"/>
      <c r="U9" s="91"/>
      <c r="V9" s="91"/>
      <c r="W9" s="86" t="s">
        <v>110</v>
      </c>
      <c r="X9" s="86" t="s">
        <v>8</v>
      </c>
      <c r="Y9" s="86" t="s">
        <v>23</v>
      </c>
      <c r="Z9" s="86" t="s">
        <v>7</v>
      </c>
    </row>
    <row r="10" spans="1:35" x14ac:dyDescent="0.35">
      <c r="B10" s="41" t="s">
        <v>9</v>
      </c>
      <c r="C10" s="40" t="str">
        <f t="shared" si="0"/>
        <v>Amarillo</v>
      </c>
      <c r="D10" s="49">
        <f>HLOOKUP(C10,$X$4:$Z$5,2,0)</f>
        <v>2</v>
      </c>
      <c r="E10" s="41" t="s">
        <v>142</v>
      </c>
      <c r="F10" s="49">
        <f>COUNTIF($C$8:$C$15,"Amarillo")</f>
        <v>1</v>
      </c>
      <c r="G10" s="50">
        <f>IFERROR(F10/F11,"")</f>
        <v>0.125</v>
      </c>
      <c r="H10" s="65" t="s">
        <v>11</v>
      </c>
      <c r="I10" s="38"/>
      <c r="J10" s="38"/>
      <c r="K10" s="38"/>
      <c r="L10" s="38"/>
      <c r="M10" s="38"/>
      <c r="N10" s="38"/>
      <c r="O10" s="38"/>
      <c r="P10" s="38"/>
      <c r="Q10" s="38"/>
      <c r="R10" s="38"/>
      <c r="S10" s="38"/>
      <c r="T10" s="38"/>
      <c r="U10" s="91"/>
      <c r="V10" s="91"/>
      <c r="W10" s="86" t="s">
        <v>110</v>
      </c>
      <c r="X10" s="86" t="s">
        <v>12</v>
      </c>
      <c r="Y10" s="86" t="s">
        <v>11</v>
      </c>
      <c r="Z10" s="86" t="s">
        <v>10</v>
      </c>
    </row>
    <row r="11" spans="1:35" x14ac:dyDescent="0.35">
      <c r="B11" s="41" t="s">
        <v>112</v>
      </c>
      <c r="C11" s="40" t="str">
        <f t="shared" si="0"/>
        <v>Verde</v>
      </c>
      <c r="D11" s="49">
        <f>HLOOKUP(C11,$X$4:$Z$5,2,0)</f>
        <v>3</v>
      </c>
      <c r="E11" s="41" t="s">
        <v>144</v>
      </c>
      <c r="F11" s="49">
        <f>SUM(F8:F10)</f>
        <v>8</v>
      </c>
      <c r="G11" s="50">
        <f>IFERROR(SUM(G8:G10),"")</f>
        <v>1</v>
      </c>
      <c r="H11" s="65" t="s">
        <v>104</v>
      </c>
      <c r="I11" s="38"/>
      <c r="J11" s="38"/>
      <c r="K11" s="38"/>
      <c r="L11" s="38"/>
      <c r="M11" s="38"/>
      <c r="N11" s="38"/>
      <c r="O11" s="38"/>
      <c r="P11" s="38"/>
      <c r="Q11" s="38"/>
      <c r="R11" s="38"/>
      <c r="S11" s="38"/>
      <c r="T11" s="38"/>
      <c r="U11" s="91"/>
      <c r="V11" s="91"/>
      <c r="W11" s="86" t="s">
        <v>110</v>
      </c>
      <c r="X11" s="86" t="s">
        <v>14</v>
      </c>
      <c r="Y11" s="86" t="s">
        <v>15</v>
      </c>
      <c r="Z11" s="86" t="s">
        <v>104</v>
      </c>
    </row>
    <row r="12" spans="1:35" x14ac:dyDescent="0.35">
      <c r="B12" s="41" t="s">
        <v>16</v>
      </c>
      <c r="C12" s="40" t="str">
        <f t="shared" si="0"/>
        <v>Verde</v>
      </c>
      <c r="D12" s="49">
        <f>IFERROR(HLOOKUP(C12,$X$4:$Z$5,2,0),"")</f>
        <v>3</v>
      </c>
      <c r="E12" s="41" t="s">
        <v>145</v>
      </c>
      <c r="F12" s="49" t="b">
        <f>F11=COUNTA(D8:D15)</f>
        <v>1</v>
      </c>
      <c r="G12" s="51"/>
      <c r="H12" s="65" t="s">
        <v>17</v>
      </c>
      <c r="I12" s="38"/>
      <c r="J12" s="38"/>
      <c r="K12" s="38"/>
      <c r="L12" s="38"/>
      <c r="M12" s="38"/>
      <c r="N12" s="38"/>
      <c r="O12" s="38"/>
      <c r="P12" s="38"/>
      <c r="Q12" s="38"/>
      <c r="R12" s="38"/>
      <c r="S12" s="38"/>
      <c r="T12" s="38"/>
      <c r="U12" s="91"/>
      <c r="V12" s="91"/>
      <c r="W12" s="86" t="s">
        <v>110</v>
      </c>
      <c r="X12" s="86" t="s">
        <v>19</v>
      </c>
      <c r="Y12" s="86" t="s">
        <v>18</v>
      </c>
      <c r="Z12" s="86" t="s">
        <v>17</v>
      </c>
    </row>
    <row r="13" spans="1:35" x14ac:dyDescent="0.35">
      <c r="B13" s="41" t="s">
        <v>20</v>
      </c>
      <c r="C13" s="40" t="str">
        <f t="shared" si="0"/>
        <v>Verde</v>
      </c>
      <c r="D13" s="49">
        <f>IFERROR(HLOOKUP(C13,$X$4:$Z$5,2,0),"")</f>
        <v>3</v>
      </c>
      <c r="E13" s="42"/>
      <c r="F13" s="49"/>
      <c r="G13" s="51"/>
      <c r="H13" s="65" t="s">
        <v>26</v>
      </c>
      <c r="I13" s="38"/>
      <c r="J13" s="38"/>
      <c r="K13" s="38"/>
      <c r="L13" s="38"/>
      <c r="M13" s="38"/>
      <c r="N13" s="38"/>
      <c r="O13" s="38"/>
      <c r="P13" s="38"/>
      <c r="Q13" s="38"/>
      <c r="R13" s="38"/>
      <c r="S13" s="38"/>
      <c r="T13" s="38"/>
      <c r="U13" s="91"/>
      <c r="V13" s="91"/>
      <c r="W13" s="86" t="s">
        <v>110</v>
      </c>
      <c r="X13" s="86" t="s">
        <v>25</v>
      </c>
      <c r="Y13" s="86" t="s">
        <v>27</v>
      </c>
      <c r="Z13" s="86" t="s">
        <v>26</v>
      </c>
    </row>
    <row r="14" spans="1:35" x14ac:dyDescent="0.35">
      <c r="B14" s="41" t="s">
        <v>21</v>
      </c>
      <c r="C14" s="40" t="str">
        <f t="shared" si="0"/>
        <v>Verde</v>
      </c>
      <c r="D14" s="49">
        <f>IFERROR(HLOOKUP(C14,$X$4:$Z$5,2,0),"")</f>
        <v>3</v>
      </c>
      <c r="E14" s="42"/>
      <c r="F14" s="49"/>
      <c r="G14" s="51"/>
      <c r="H14" s="65" t="s">
        <v>22</v>
      </c>
      <c r="I14" s="38"/>
      <c r="J14" s="38"/>
      <c r="K14" s="38"/>
      <c r="L14" s="38"/>
      <c r="M14" s="38"/>
      <c r="N14" s="38"/>
      <c r="O14" s="38"/>
      <c r="P14" s="38"/>
      <c r="Q14" s="38"/>
      <c r="R14" s="38"/>
      <c r="S14" s="38"/>
      <c r="T14" s="38"/>
      <c r="U14" s="91"/>
      <c r="V14" s="91"/>
      <c r="W14" s="86" t="s">
        <v>110</v>
      </c>
      <c r="X14" s="86" t="s">
        <v>99</v>
      </c>
      <c r="Y14" s="86" t="s">
        <v>24</v>
      </c>
      <c r="Z14" s="86" t="s">
        <v>22</v>
      </c>
    </row>
    <row r="15" spans="1:35" x14ac:dyDescent="0.35">
      <c r="B15" s="43" t="s">
        <v>106</v>
      </c>
      <c r="C15" s="44" t="str">
        <f>IF(OR(H15=0,H15="",H15=$W$12),"...",IF(H15=X15,"Rojo",IF(H15=Y15,"Amarillo","Verde")))</f>
        <v>Verde</v>
      </c>
      <c r="D15" s="52">
        <f>IFERROR(HLOOKUP(C15,$X$4:$Z$5,2,0),"")</f>
        <v>3</v>
      </c>
      <c r="E15" s="44"/>
      <c r="F15" s="52"/>
      <c r="G15" s="53"/>
      <c r="H15" s="65" t="s">
        <v>107</v>
      </c>
      <c r="I15" s="38"/>
      <c r="J15" s="38"/>
      <c r="K15" s="38"/>
      <c r="L15" s="38"/>
      <c r="M15" s="38"/>
      <c r="N15" s="38"/>
      <c r="O15" s="38"/>
      <c r="P15" s="38"/>
      <c r="Q15" s="38"/>
      <c r="R15" s="38"/>
      <c r="S15" s="38"/>
      <c r="T15" s="38"/>
      <c r="U15" s="91"/>
      <c r="V15" s="91"/>
      <c r="W15" s="86" t="s">
        <v>110</v>
      </c>
      <c r="X15" s="86" t="s">
        <v>108</v>
      </c>
      <c r="Y15" s="86" t="s">
        <v>109</v>
      </c>
      <c r="Z15" s="86" t="s">
        <v>107</v>
      </c>
    </row>
    <row r="16" spans="1:35" x14ac:dyDescent="0.35">
      <c r="H16" s="54"/>
      <c r="I16" s="38"/>
      <c r="J16" s="38"/>
      <c r="K16" s="38"/>
      <c r="L16" s="38"/>
      <c r="M16" s="38"/>
      <c r="N16" s="38"/>
      <c r="O16" s="38"/>
      <c r="P16" s="38"/>
      <c r="Q16" s="38"/>
      <c r="R16" s="38"/>
      <c r="S16" s="38"/>
      <c r="T16" s="38"/>
      <c r="U16" s="91"/>
      <c r="V16" s="91"/>
    </row>
    <row r="17" spans="2:26" x14ac:dyDescent="0.35">
      <c r="B17" s="36" t="s">
        <v>28</v>
      </c>
      <c r="H17" s="54"/>
      <c r="I17" s="38">
        <f>AVERAGE(D18:D22)</f>
        <v>2.6</v>
      </c>
      <c r="J17" s="38">
        <f>G18*$X$5+G19*$Y$5+G20*$Z$5</f>
        <v>1.8</v>
      </c>
      <c r="K17" s="38"/>
      <c r="L17" s="38"/>
      <c r="M17" s="38"/>
      <c r="N17" s="38"/>
      <c r="O17" s="38"/>
      <c r="P17" s="38"/>
      <c r="Q17" s="38"/>
      <c r="R17" s="38"/>
      <c r="S17" s="38"/>
      <c r="T17" s="38"/>
      <c r="U17" s="91"/>
      <c r="V17" s="91"/>
    </row>
    <row r="18" spans="2:26" x14ac:dyDescent="0.35">
      <c r="B18" s="39" t="s">
        <v>29</v>
      </c>
      <c r="C18" s="40" t="str">
        <f>IF(OR(H18=0,H18="",H18=$W$8),"...",IF(H18=X18,"Rojo",IF(H18=Y18,"Amarillo","Verde")))</f>
        <v>Verde</v>
      </c>
      <c r="D18" s="47">
        <f>IFERROR(HLOOKUP(C18,$X$4:$Z$5,2,0),"")</f>
        <v>3</v>
      </c>
      <c r="E18" s="39" t="s">
        <v>143</v>
      </c>
      <c r="F18" s="47">
        <f>COUNTIF($C$18:$C$22,"Rojo")</f>
        <v>1</v>
      </c>
      <c r="G18" s="48">
        <f>IFERROR(F18/F21,"")</f>
        <v>0.2</v>
      </c>
      <c r="H18" s="65" t="s">
        <v>30</v>
      </c>
      <c r="J18" s="38"/>
      <c r="K18" s="38"/>
      <c r="L18" s="38"/>
      <c r="M18" s="38"/>
      <c r="N18" s="38"/>
      <c r="O18" s="38"/>
      <c r="P18" s="38"/>
      <c r="Q18" s="38"/>
      <c r="R18" s="38"/>
      <c r="S18" s="38"/>
      <c r="T18" s="38"/>
      <c r="U18" s="91"/>
      <c r="V18" s="91"/>
      <c r="W18" s="86" t="s">
        <v>110</v>
      </c>
      <c r="X18" s="86" t="s">
        <v>33</v>
      </c>
      <c r="Y18" s="86" t="s">
        <v>32</v>
      </c>
      <c r="Z18" s="86" t="s">
        <v>30</v>
      </c>
    </row>
    <row r="19" spans="2:26" x14ac:dyDescent="0.35">
      <c r="B19" s="41" t="s">
        <v>34</v>
      </c>
      <c r="C19" s="42" t="str">
        <f>IF(OR(H19=0,H19="",H19=$W$12),"...",IF(H19=X19,"Rojo",IF(H19=Y19,"Amarillo","Verde")))</f>
        <v>Verde</v>
      </c>
      <c r="D19" s="49">
        <f>IFERROR(HLOOKUP(C19,$X$4:$Z$5,2,0),"")</f>
        <v>3</v>
      </c>
      <c r="E19" s="41" t="s">
        <v>141</v>
      </c>
      <c r="F19" s="49">
        <f>COUNTIF($C$18:$C$22,"Verde")</f>
        <v>4</v>
      </c>
      <c r="G19" s="50">
        <f>IFERROR(F19/F21,"")</f>
        <v>0.8</v>
      </c>
      <c r="H19" s="66" t="s">
        <v>37</v>
      </c>
      <c r="I19" s="38"/>
      <c r="J19" s="38"/>
      <c r="K19" s="38"/>
      <c r="L19" s="38"/>
      <c r="M19" s="38"/>
      <c r="N19" s="38"/>
      <c r="O19" s="38"/>
      <c r="P19" s="38"/>
      <c r="Q19" s="38"/>
      <c r="R19" s="38"/>
      <c r="S19" s="38"/>
      <c r="T19" s="38"/>
      <c r="U19" s="91"/>
      <c r="V19" s="91"/>
      <c r="W19" s="86" t="s">
        <v>110</v>
      </c>
      <c r="X19" s="86" t="s">
        <v>35</v>
      </c>
      <c r="Y19" s="86" t="s">
        <v>36</v>
      </c>
      <c r="Z19" s="86" t="s">
        <v>37</v>
      </c>
    </row>
    <row r="20" spans="2:26" x14ac:dyDescent="0.35">
      <c r="B20" s="41" t="s">
        <v>38</v>
      </c>
      <c r="C20" s="42" t="str">
        <f>IF(OR(H20=0,H20="",H20=$W$12),"...",IF(H20=X20,"Rojo",IF(H20=Y20,"Amarillo","Verde")))</f>
        <v>Rojo</v>
      </c>
      <c r="D20" s="49">
        <f>IFERROR(HLOOKUP(C20,$X$4:$Z$5,2,0),"")</f>
        <v>1</v>
      </c>
      <c r="E20" s="41" t="s">
        <v>142</v>
      </c>
      <c r="F20" s="49">
        <f>COUNTIF($C$18:$C$22,"Amarillo")</f>
        <v>0</v>
      </c>
      <c r="G20" s="50">
        <f>IFERROR(F20/F21,"")</f>
        <v>0</v>
      </c>
      <c r="H20" s="66" t="s">
        <v>35</v>
      </c>
      <c r="I20" s="38"/>
      <c r="J20" s="38"/>
      <c r="K20" s="38"/>
      <c r="L20" s="38"/>
      <c r="M20" s="38"/>
      <c r="N20" s="38"/>
      <c r="O20" s="38"/>
      <c r="P20" s="38"/>
      <c r="Q20" s="38"/>
      <c r="R20" s="38"/>
      <c r="S20" s="38"/>
      <c r="T20" s="38"/>
      <c r="U20" s="91"/>
      <c r="V20" s="91"/>
      <c r="W20" s="86" t="s">
        <v>110</v>
      </c>
      <c r="X20" s="86" t="s">
        <v>35</v>
      </c>
      <c r="Y20" s="86" t="s">
        <v>36</v>
      </c>
      <c r="Z20" s="86" t="s">
        <v>37</v>
      </c>
    </row>
    <row r="21" spans="2:26" x14ac:dyDescent="0.35">
      <c r="B21" s="41" t="s">
        <v>39</v>
      </c>
      <c r="C21" s="42" t="str">
        <f>IF(OR(H21=0,H21="",H21=$W$12),"...",IF(H21=X21,"Rojo",IF(H21=Y21,"Amarillo","Verde")))</f>
        <v>Verde</v>
      </c>
      <c r="D21" s="49">
        <f>IFERROR(HLOOKUP(C21,$X$4:$Z$5,2,0),"")</f>
        <v>3</v>
      </c>
      <c r="E21" s="41" t="s">
        <v>144</v>
      </c>
      <c r="F21" s="49">
        <f>SUM(F18:F20)</f>
        <v>5</v>
      </c>
      <c r="G21" s="50">
        <f>IFERROR(SUM(G18:G20),"")</f>
        <v>1</v>
      </c>
      <c r="H21" s="66" t="s">
        <v>42</v>
      </c>
      <c r="I21" s="38"/>
      <c r="J21" s="38"/>
      <c r="K21" s="38"/>
      <c r="L21" s="38"/>
      <c r="M21" s="38"/>
      <c r="N21" s="38"/>
      <c r="O21" s="38"/>
      <c r="P21" s="38"/>
      <c r="Q21" s="38"/>
      <c r="R21" s="38"/>
      <c r="S21" s="38"/>
      <c r="T21" s="38"/>
      <c r="U21" s="91"/>
      <c r="V21" s="91"/>
      <c r="W21" s="86" t="s">
        <v>110</v>
      </c>
      <c r="X21" s="86" t="s">
        <v>40</v>
      </c>
      <c r="Y21" s="86" t="s">
        <v>41</v>
      </c>
      <c r="Z21" s="86" t="s">
        <v>42</v>
      </c>
    </row>
    <row r="22" spans="2:26" x14ac:dyDescent="0.35">
      <c r="B22" s="43" t="s">
        <v>43</v>
      </c>
      <c r="C22" s="44" t="str">
        <f>IF(OR(H22=0,H22="",H22=$W$12),"...",IF(H22=X22,"Rojo",IF(H22=Y22,"Amarillo","Verde")))</f>
        <v>Verde</v>
      </c>
      <c r="D22" s="52">
        <f>IFERROR(HLOOKUP(C22,$X$4:$Z$5,2,0),"")</f>
        <v>3</v>
      </c>
      <c r="E22" s="43" t="s">
        <v>145</v>
      </c>
      <c r="F22" s="52" t="b">
        <f>F21=COUNTA(D18:D22)</f>
        <v>1</v>
      </c>
      <c r="G22" s="53"/>
      <c r="H22" s="66" t="s">
        <v>46</v>
      </c>
      <c r="I22" s="38"/>
      <c r="J22" s="38"/>
      <c r="K22" s="38"/>
      <c r="L22" s="38"/>
      <c r="M22" s="38"/>
      <c r="N22" s="38"/>
      <c r="O22" s="38"/>
      <c r="P22" s="38"/>
      <c r="Q22" s="38"/>
      <c r="R22" s="38"/>
      <c r="S22" s="38"/>
      <c r="T22" s="38"/>
      <c r="U22" s="91"/>
      <c r="V22" s="91"/>
      <c r="W22" s="86" t="s">
        <v>110</v>
      </c>
      <c r="X22" s="86" t="s">
        <v>44</v>
      </c>
      <c r="Y22" s="86" t="s">
        <v>45</v>
      </c>
      <c r="Z22" s="86" t="s">
        <v>46</v>
      </c>
    </row>
    <row r="23" spans="2:26" x14ac:dyDescent="0.35">
      <c r="H23" s="54"/>
      <c r="I23" s="38"/>
      <c r="J23" s="38"/>
      <c r="K23" s="38"/>
      <c r="L23" s="38"/>
      <c r="M23" s="38"/>
      <c r="N23" s="38"/>
      <c r="O23" s="38"/>
      <c r="P23" s="38"/>
      <c r="Q23" s="38"/>
      <c r="R23" s="38"/>
      <c r="S23" s="38"/>
      <c r="T23" s="38"/>
      <c r="U23" s="91"/>
      <c r="V23" s="91"/>
    </row>
    <row r="24" spans="2:26" x14ac:dyDescent="0.35">
      <c r="B24" s="36" t="s">
        <v>47</v>
      </c>
      <c r="H24" s="54"/>
      <c r="I24" s="38">
        <f>AVERAGE(D25:D30)</f>
        <v>2.6666666666666665</v>
      </c>
      <c r="J24" s="38">
        <f>G25*$X$5+G26*$Y$5+G27*$Z$5</f>
        <v>1.8333333333333335</v>
      </c>
      <c r="K24" s="38"/>
      <c r="L24" s="38"/>
      <c r="M24" s="38"/>
      <c r="N24" s="38"/>
      <c r="O24" s="38"/>
      <c r="P24" s="38"/>
      <c r="Q24" s="38"/>
      <c r="R24" s="38"/>
      <c r="S24" s="38"/>
      <c r="T24" s="38"/>
      <c r="U24" s="91"/>
      <c r="V24" s="91"/>
    </row>
    <row r="25" spans="2:26" x14ac:dyDescent="0.35">
      <c r="B25" s="39" t="s">
        <v>48</v>
      </c>
      <c r="C25" s="40" t="str">
        <f>IF(OR(H25=0,H25="",H25=$W$8),"...",IF(H25=X25,"Rojo",IF(H25=Y25,"Amarillo","Verde")))</f>
        <v>Verde</v>
      </c>
      <c r="D25" s="47">
        <f t="shared" ref="D25:D30" si="1">IFERROR(HLOOKUP(C25,$X$4:$Z$5,2,0),"")</f>
        <v>3</v>
      </c>
      <c r="E25" s="39" t="s">
        <v>143</v>
      </c>
      <c r="F25" s="47">
        <f>COUNTIF($C$25:$C$30,"Rojo")</f>
        <v>1</v>
      </c>
      <c r="G25" s="48">
        <f>IFERROR(F25/F28,"")</f>
        <v>0.16666666666666666</v>
      </c>
      <c r="H25" s="65" t="s">
        <v>57</v>
      </c>
      <c r="J25" s="38"/>
      <c r="K25" s="38"/>
      <c r="L25" s="38"/>
      <c r="M25" s="38"/>
      <c r="N25" s="38"/>
      <c r="O25" s="38"/>
      <c r="P25" s="38"/>
      <c r="Q25" s="38"/>
      <c r="R25" s="38"/>
      <c r="S25" s="38"/>
      <c r="T25" s="38"/>
      <c r="U25" s="91"/>
      <c r="V25" s="91"/>
      <c r="W25" s="86" t="s">
        <v>110</v>
      </c>
      <c r="X25" s="86" t="s">
        <v>55</v>
      </c>
      <c r="Y25" s="86" t="s">
        <v>56</v>
      </c>
      <c r="Z25" s="86" t="s">
        <v>57</v>
      </c>
    </row>
    <row r="26" spans="2:26" x14ac:dyDescent="0.35">
      <c r="B26" s="41" t="s">
        <v>60</v>
      </c>
      <c r="C26" s="40" t="str">
        <f>IF(OR(H26=0,H26="",H26=$W$8),"...",IF(H26=X26,"Rojo",IF(H26=Y26,"Amarillo","Verde")))</f>
        <v>Verde</v>
      </c>
      <c r="D26" s="49">
        <f t="shared" si="1"/>
        <v>3</v>
      </c>
      <c r="E26" s="41" t="s">
        <v>141</v>
      </c>
      <c r="F26" s="49">
        <f>COUNTIF($C$25:$C$30,"Verde")</f>
        <v>5</v>
      </c>
      <c r="G26" s="50">
        <f>IFERROR(F26/F28,"")</f>
        <v>0.83333333333333337</v>
      </c>
      <c r="H26" s="65" t="s">
        <v>31</v>
      </c>
      <c r="I26" s="38"/>
      <c r="J26" s="38"/>
      <c r="K26" s="38"/>
      <c r="L26" s="38"/>
      <c r="M26" s="38"/>
      <c r="N26" s="38"/>
      <c r="O26" s="38"/>
      <c r="P26" s="38"/>
      <c r="Q26" s="38"/>
      <c r="R26" s="38"/>
      <c r="S26" s="38"/>
      <c r="T26" s="38"/>
      <c r="U26" s="91"/>
      <c r="V26" s="91"/>
      <c r="W26" s="86" t="s">
        <v>110</v>
      </c>
      <c r="X26" s="86" t="s">
        <v>59</v>
      </c>
      <c r="Y26" s="86" t="s">
        <v>58</v>
      </c>
      <c r="Z26" s="86" t="s">
        <v>31</v>
      </c>
    </row>
    <row r="27" spans="2:26" x14ac:dyDescent="0.35">
      <c r="B27" s="41" t="s">
        <v>61</v>
      </c>
      <c r="C27" s="40" t="str">
        <f>IF(OR(H27=0,H27="",H27=$W$8),"...",IF(H27=X27,"Rojo",IF(H27=Y27,"Amarillo","Verde")))</f>
        <v>Verde</v>
      </c>
      <c r="D27" s="49">
        <f t="shared" si="1"/>
        <v>3</v>
      </c>
      <c r="E27" s="41" t="s">
        <v>142</v>
      </c>
      <c r="F27" s="49">
        <f>COUNTIF($C$25:$C$30,"Amarillo")</f>
        <v>0</v>
      </c>
      <c r="G27" s="50">
        <f>IFERROR(F27/F28,"")</f>
        <v>0</v>
      </c>
      <c r="H27" s="65" t="s">
        <v>31</v>
      </c>
      <c r="I27" s="38"/>
      <c r="J27" s="38"/>
      <c r="K27" s="38"/>
      <c r="L27" s="38"/>
      <c r="M27" s="38"/>
      <c r="N27" s="38"/>
      <c r="O27" s="38"/>
      <c r="P27" s="38"/>
      <c r="Q27" s="38"/>
      <c r="R27" s="38"/>
      <c r="S27" s="38"/>
      <c r="T27" s="38"/>
      <c r="U27" s="91"/>
      <c r="V27" s="91"/>
      <c r="W27" s="86" t="s">
        <v>110</v>
      </c>
      <c r="X27" s="86" t="s">
        <v>59</v>
      </c>
      <c r="Y27" s="86" t="s">
        <v>58</v>
      </c>
      <c r="Z27" s="86" t="s">
        <v>31</v>
      </c>
    </row>
    <row r="28" spans="2:26" x14ac:dyDescent="0.35">
      <c r="B28" s="41" t="s">
        <v>49</v>
      </c>
      <c r="C28" s="40" t="str">
        <f>IF(OR(H28=0,H28="",H28=$W$8),"...",IF(H28=X28,"Rojo",IF(H28=Y28,"Amarillo","Verde")))</f>
        <v>Rojo</v>
      </c>
      <c r="D28" s="49">
        <f t="shared" si="1"/>
        <v>1</v>
      </c>
      <c r="E28" s="41" t="s">
        <v>144</v>
      </c>
      <c r="F28" s="49">
        <f>SUM(F25:F27)</f>
        <v>6</v>
      </c>
      <c r="G28" s="50">
        <f>IFERROR(SUM(G25:G27),"")</f>
        <v>1</v>
      </c>
      <c r="H28" s="65" t="s">
        <v>62</v>
      </c>
      <c r="I28" s="38"/>
      <c r="J28" s="38"/>
      <c r="K28" s="38"/>
      <c r="L28" s="38"/>
      <c r="M28" s="38"/>
      <c r="N28" s="38"/>
      <c r="O28" s="38"/>
      <c r="P28" s="38"/>
      <c r="Q28" s="38"/>
      <c r="R28" s="38"/>
      <c r="S28" s="38"/>
      <c r="T28" s="38"/>
      <c r="U28" s="91"/>
      <c r="V28" s="91"/>
      <c r="W28" s="86" t="s">
        <v>110</v>
      </c>
      <c r="X28" s="86" t="s">
        <v>62</v>
      </c>
      <c r="Y28" s="86" t="s">
        <v>63</v>
      </c>
      <c r="Z28" s="86" t="s">
        <v>64</v>
      </c>
    </row>
    <row r="29" spans="2:26" x14ac:dyDescent="0.35">
      <c r="B29" s="41" t="s">
        <v>50</v>
      </c>
      <c r="C29" s="42" t="str">
        <f>IF(OR(H29=0,H29="",H29=$W$12),"...",IF(H29=X29,"Rojo",IF(H29=Y29,"Amarillo","Verde")))</f>
        <v>Verde</v>
      </c>
      <c r="D29" s="49">
        <f t="shared" si="1"/>
        <v>3</v>
      </c>
      <c r="E29" s="41" t="s">
        <v>145</v>
      </c>
      <c r="F29" s="49" t="b">
        <f>F28=COUNTA(D25:D30)</f>
        <v>1</v>
      </c>
      <c r="G29" s="51"/>
      <c r="H29" s="66" t="s">
        <v>67</v>
      </c>
      <c r="I29" s="38"/>
      <c r="J29" s="38"/>
      <c r="K29" s="38"/>
      <c r="L29" s="38"/>
      <c r="M29" s="38"/>
      <c r="N29" s="38"/>
      <c r="O29" s="38"/>
      <c r="P29" s="38"/>
      <c r="Q29" s="38"/>
      <c r="R29" s="38"/>
      <c r="S29" s="38"/>
      <c r="T29" s="38"/>
      <c r="U29" s="91"/>
      <c r="V29" s="91"/>
      <c r="W29" s="86" t="s">
        <v>110</v>
      </c>
      <c r="X29" s="86" t="s">
        <v>65</v>
      </c>
      <c r="Y29" s="86" t="s">
        <v>66</v>
      </c>
      <c r="Z29" s="86" t="s">
        <v>67</v>
      </c>
    </row>
    <row r="30" spans="2:26" x14ac:dyDescent="0.35">
      <c r="B30" s="43" t="s">
        <v>51</v>
      </c>
      <c r="C30" s="44" t="str">
        <f>IF(OR(H30=0,H30="",H30=$W$12),"...",IF(H30=X30,"Rojo",IF(H30=Y30,"Amarillo","Verde")))</f>
        <v>Verde</v>
      </c>
      <c r="D30" s="52">
        <f t="shared" si="1"/>
        <v>3</v>
      </c>
      <c r="E30" s="44"/>
      <c r="F30" s="55"/>
      <c r="G30" s="56"/>
      <c r="H30" s="66" t="s">
        <v>52</v>
      </c>
      <c r="I30" s="38"/>
      <c r="J30" s="38"/>
      <c r="K30" s="38"/>
      <c r="L30" s="38"/>
      <c r="M30" s="38"/>
      <c r="N30" s="38"/>
      <c r="O30" s="38"/>
      <c r="P30" s="38"/>
      <c r="Q30" s="38"/>
      <c r="R30" s="38"/>
      <c r="S30" s="38"/>
      <c r="T30" s="38"/>
      <c r="U30" s="91"/>
      <c r="V30" s="91"/>
      <c r="W30" s="86" t="s">
        <v>110</v>
      </c>
      <c r="X30" s="86" t="s">
        <v>54</v>
      </c>
      <c r="Y30" s="86" t="s">
        <v>53</v>
      </c>
      <c r="Z30" s="86" t="s">
        <v>52</v>
      </c>
    </row>
    <row r="31" spans="2:26" x14ac:dyDescent="0.35">
      <c r="H31" s="54"/>
      <c r="I31" s="38"/>
      <c r="J31" s="38"/>
      <c r="K31" s="38"/>
      <c r="L31" s="38"/>
      <c r="M31" s="38"/>
      <c r="N31" s="38"/>
      <c r="O31" s="38"/>
      <c r="P31" s="38"/>
      <c r="Q31" s="38"/>
      <c r="R31" s="38"/>
      <c r="S31" s="38"/>
      <c r="T31" s="38"/>
      <c r="U31" s="91"/>
      <c r="V31" s="91"/>
    </row>
    <row r="32" spans="2:26" x14ac:dyDescent="0.35">
      <c r="B32" s="36" t="s">
        <v>68</v>
      </c>
      <c r="H32" s="54"/>
      <c r="I32" s="38">
        <f>AVERAGE(D33:D36)</f>
        <v>3</v>
      </c>
      <c r="J32" s="38">
        <f>G33*$X$5+G34*$Y$5+G35*$Z$5</f>
        <v>2</v>
      </c>
      <c r="K32" s="38"/>
      <c r="L32" s="38"/>
      <c r="M32" s="38"/>
      <c r="N32" s="38"/>
      <c r="O32" s="38"/>
      <c r="P32" s="38"/>
      <c r="Q32" s="38"/>
      <c r="R32" s="38"/>
      <c r="S32" s="38"/>
      <c r="T32" s="38"/>
      <c r="U32" s="91"/>
      <c r="V32" s="91"/>
    </row>
    <row r="33" spans="2:26" x14ac:dyDescent="0.35">
      <c r="B33" s="39" t="s">
        <v>69</v>
      </c>
      <c r="C33" s="40" t="str">
        <f>IF(OR(H33=0,H33="",H33=$W$12),"...",IF(H33=X33,"Rojo",IF(H33=Y33,"Amarillo","Verde")))</f>
        <v>Verde</v>
      </c>
      <c r="D33" s="47">
        <f>IFERROR(HLOOKUP(C33,$X$4:$Z$5,2,0),"")</f>
        <v>3</v>
      </c>
      <c r="E33" s="39" t="s">
        <v>143</v>
      </c>
      <c r="F33" s="47">
        <f>COUNTIF($C$33:$C$36,"Rojo")</f>
        <v>0</v>
      </c>
      <c r="G33" s="48">
        <f>IFERROR(F33/F36,"")</f>
        <v>0</v>
      </c>
      <c r="H33" s="66" t="s">
        <v>72</v>
      </c>
      <c r="J33" s="38"/>
      <c r="K33" s="38"/>
      <c r="L33" s="38"/>
      <c r="M33" s="38"/>
      <c r="N33" s="38"/>
      <c r="O33" s="38"/>
      <c r="P33" s="38"/>
      <c r="Q33" s="38"/>
      <c r="R33" s="38"/>
      <c r="S33" s="38"/>
      <c r="T33" s="38"/>
      <c r="U33" s="91"/>
      <c r="V33" s="91"/>
      <c r="W33" s="86" t="s">
        <v>110</v>
      </c>
      <c r="X33" s="86" t="s">
        <v>70</v>
      </c>
      <c r="Y33" s="86" t="s">
        <v>100</v>
      </c>
      <c r="Z33" s="86" t="s">
        <v>72</v>
      </c>
    </row>
    <row r="34" spans="2:26" x14ac:dyDescent="0.35">
      <c r="B34" s="41" t="s">
        <v>73</v>
      </c>
      <c r="C34" s="42" t="str">
        <f>IF(OR(H34=0,H34="",H34=$W$12),"...",IF(H34=X34,"Rojo",IF(H34=Y34,"Amarillo","Verde")))</f>
        <v>Verde</v>
      </c>
      <c r="D34" s="49">
        <f>IFERROR(HLOOKUP(C34,$X$4:$Z$5,2,0),"")</f>
        <v>3</v>
      </c>
      <c r="E34" s="41" t="s">
        <v>141</v>
      </c>
      <c r="F34" s="49">
        <f>COUNTIF($C$33:$C$36,"Verde")</f>
        <v>4</v>
      </c>
      <c r="G34" s="50">
        <f>IFERROR(F34/F36,"")</f>
        <v>1</v>
      </c>
      <c r="H34" s="66" t="s">
        <v>72</v>
      </c>
      <c r="I34" s="38"/>
      <c r="J34" s="38"/>
      <c r="K34" s="38"/>
      <c r="L34" s="38"/>
      <c r="M34" s="38"/>
      <c r="N34" s="38"/>
      <c r="O34" s="38"/>
      <c r="P34" s="38"/>
      <c r="Q34" s="38"/>
      <c r="R34" s="38"/>
      <c r="S34" s="38"/>
      <c r="T34" s="38"/>
      <c r="U34" s="91"/>
      <c r="V34" s="91"/>
      <c r="W34" s="86" t="s">
        <v>110</v>
      </c>
      <c r="X34" s="86" t="s">
        <v>70</v>
      </c>
      <c r="Y34" s="86" t="s">
        <v>71</v>
      </c>
      <c r="Z34" s="86" t="s">
        <v>72</v>
      </c>
    </row>
    <row r="35" spans="2:26" x14ac:dyDescent="0.35">
      <c r="B35" s="41" t="s">
        <v>74</v>
      </c>
      <c r="C35" s="42" t="str">
        <f>IF(OR(H35=0,H35="",H35=$W$12),"...",IF(H35=X35,"Rojo",IF(H35=Y35,"Amarillo","Verde")))</f>
        <v>Verde</v>
      </c>
      <c r="D35" s="49">
        <f>IFERROR(HLOOKUP(C35,$X$4:$Z$5,2,0),"")</f>
        <v>3</v>
      </c>
      <c r="E35" s="41" t="s">
        <v>142</v>
      </c>
      <c r="F35" s="49">
        <f>COUNTIF($C$33:$C$36,"Amarillo")</f>
        <v>0</v>
      </c>
      <c r="G35" s="50">
        <f>IFERROR(F35/F36,"")</f>
        <v>0</v>
      </c>
      <c r="H35" s="66" t="s">
        <v>77</v>
      </c>
      <c r="I35" s="38"/>
      <c r="J35" s="38"/>
      <c r="K35" s="38"/>
      <c r="L35" s="38"/>
      <c r="M35" s="38"/>
      <c r="N35" s="38"/>
      <c r="O35" s="38"/>
      <c r="P35" s="38"/>
      <c r="Q35" s="38"/>
      <c r="R35" s="38"/>
      <c r="S35" s="38"/>
      <c r="T35" s="38"/>
      <c r="U35" s="91"/>
      <c r="V35" s="91"/>
      <c r="W35" s="86" t="s">
        <v>110</v>
      </c>
      <c r="X35" s="86" t="s">
        <v>75</v>
      </c>
      <c r="Y35" s="86" t="s">
        <v>76</v>
      </c>
      <c r="Z35" s="86" t="s">
        <v>77</v>
      </c>
    </row>
    <row r="36" spans="2:26" x14ac:dyDescent="0.35">
      <c r="B36" s="43" t="s">
        <v>78</v>
      </c>
      <c r="C36" s="44" t="str">
        <f>IF(OR(H36=0,H36="",H36=$W$12),"...",IF(H36=X36,"Rojo",IF(H36=Y36,"Amarillo","Verde")))</f>
        <v>Verde</v>
      </c>
      <c r="D36" s="52">
        <f>IFERROR(HLOOKUP(C36,$X$4:$Z$5,2,0),"")</f>
        <v>3</v>
      </c>
      <c r="E36" s="41" t="s">
        <v>144</v>
      </c>
      <c r="F36" s="49">
        <f>SUM(F33:F35)</f>
        <v>4</v>
      </c>
      <c r="G36" s="50">
        <f>IFERROR(SUM(G33:G35),"")</f>
        <v>1</v>
      </c>
      <c r="H36" s="66" t="s">
        <v>81</v>
      </c>
      <c r="I36" s="38"/>
      <c r="J36" s="38"/>
      <c r="K36" s="38"/>
      <c r="L36" s="38"/>
      <c r="M36" s="38"/>
      <c r="N36" s="38"/>
      <c r="O36" s="38"/>
      <c r="P36" s="38"/>
      <c r="Q36" s="38"/>
      <c r="R36" s="38"/>
      <c r="S36" s="38"/>
      <c r="T36" s="38"/>
      <c r="U36" s="91"/>
      <c r="V36" s="91"/>
      <c r="W36" s="86" t="s">
        <v>110</v>
      </c>
      <c r="X36" s="86" t="s">
        <v>79</v>
      </c>
      <c r="Y36" s="86" t="s">
        <v>80</v>
      </c>
      <c r="Z36" s="86" t="s">
        <v>81</v>
      </c>
    </row>
    <row r="37" spans="2:26" x14ac:dyDescent="0.35">
      <c r="E37" s="43" t="s">
        <v>145</v>
      </c>
      <c r="F37" s="52" t="b">
        <f>F36=COUNTA(D33:D38)</f>
        <v>1</v>
      </c>
      <c r="G37" s="53"/>
      <c r="H37" s="54"/>
      <c r="I37" s="38"/>
      <c r="J37" s="38"/>
      <c r="K37" s="38"/>
      <c r="L37" s="38"/>
      <c r="M37" s="38"/>
      <c r="N37" s="38"/>
      <c r="O37" s="38"/>
      <c r="P37" s="38"/>
      <c r="Q37" s="38"/>
      <c r="R37" s="38"/>
      <c r="S37" s="38"/>
      <c r="T37" s="38"/>
      <c r="U37" s="91"/>
      <c r="V37" s="91"/>
    </row>
    <row r="38" spans="2:26" x14ac:dyDescent="0.35">
      <c r="B38" s="36" t="s">
        <v>82</v>
      </c>
      <c r="E38" s="39" t="s">
        <v>143</v>
      </c>
      <c r="F38" s="47">
        <f>COUNTIF($C$39:$C$40,"Rojo")</f>
        <v>0</v>
      </c>
      <c r="G38" s="48">
        <f>IFERROR(F38/F41,"")</f>
        <v>0</v>
      </c>
      <c r="H38" s="54"/>
      <c r="I38" s="38">
        <f>AVERAGE(D39:D40)</f>
        <v>3</v>
      </c>
      <c r="J38" s="38">
        <f>G38*$X$5+G39*$Y$5+G40*$Z$5</f>
        <v>2</v>
      </c>
      <c r="K38" s="38"/>
      <c r="L38" s="38"/>
      <c r="M38" s="38"/>
      <c r="N38" s="38"/>
      <c r="O38" s="38"/>
      <c r="P38" s="38"/>
      <c r="Q38" s="38"/>
      <c r="R38" s="38"/>
      <c r="S38" s="38"/>
      <c r="T38" s="38"/>
      <c r="U38" s="91"/>
      <c r="V38" s="91"/>
    </row>
    <row r="39" spans="2:26" x14ac:dyDescent="0.35">
      <c r="B39" s="39" t="s">
        <v>83</v>
      </c>
      <c r="C39" s="40" t="str">
        <f>IF(OR(H39=0,H39="",H39=$W$12),"...",IF(H39=X39,"Rojo",IF(H39=Y39,"Amarillo","Verde")))</f>
        <v>Verde</v>
      </c>
      <c r="D39" s="47">
        <f>IFERROR(HLOOKUP(C39,$X$4:$Z$5,2,0),"")</f>
        <v>3</v>
      </c>
      <c r="E39" s="41" t="s">
        <v>141</v>
      </c>
      <c r="F39" s="49">
        <f>COUNTIF($C$39:$C$40,"Verde")</f>
        <v>2</v>
      </c>
      <c r="G39" s="50">
        <f>IFERROR(F39/F41,"")</f>
        <v>1</v>
      </c>
      <c r="H39" s="66" t="s">
        <v>86</v>
      </c>
      <c r="J39" s="38"/>
      <c r="K39" s="38"/>
      <c r="L39" s="38"/>
      <c r="M39" s="38"/>
      <c r="N39" s="38"/>
      <c r="O39" s="38"/>
      <c r="P39" s="38"/>
      <c r="Q39" s="38"/>
      <c r="R39" s="38"/>
      <c r="S39" s="38"/>
      <c r="T39" s="38"/>
      <c r="U39" s="91"/>
      <c r="V39" s="91"/>
      <c r="W39" s="86" t="s">
        <v>110</v>
      </c>
      <c r="X39" s="86" t="s">
        <v>84</v>
      </c>
      <c r="Y39" s="86" t="s">
        <v>85</v>
      </c>
      <c r="Z39" s="86" t="s">
        <v>86</v>
      </c>
    </row>
    <row r="40" spans="2:26" x14ac:dyDescent="0.35">
      <c r="B40" s="43" t="s">
        <v>103</v>
      </c>
      <c r="C40" s="40" t="str">
        <f>IF(OR(H40=0,H40="",H40=$W$8),"...",IF(H40=X40,"Rojo",IF(H40=Y40,"Amarillo","Verde")))</f>
        <v>Verde</v>
      </c>
      <c r="D40" s="52">
        <f>IFERROR(HLOOKUP(C40,$X$4:$Z$5,2,0),"")</f>
        <v>3</v>
      </c>
      <c r="E40" s="41" t="s">
        <v>142</v>
      </c>
      <c r="F40" s="49">
        <f>COUNTIF($C$39:$C$40,"Amarillo")</f>
        <v>0</v>
      </c>
      <c r="G40" s="50">
        <f>IFERROR(F40/F41,"")</f>
        <v>0</v>
      </c>
      <c r="H40" s="65" t="s">
        <v>62</v>
      </c>
      <c r="I40" s="38"/>
      <c r="J40" s="38"/>
      <c r="K40" s="38"/>
      <c r="L40" s="38"/>
      <c r="M40" s="38"/>
      <c r="N40" s="38"/>
      <c r="O40" s="38"/>
      <c r="P40" s="38"/>
      <c r="Q40" s="38"/>
      <c r="R40" s="38"/>
      <c r="S40" s="38"/>
      <c r="T40" s="38"/>
      <c r="U40" s="91"/>
      <c r="V40" s="91"/>
      <c r="W40" s="86" t="s">
        <v>110</v>
      </c>
      <c r="X40" s="86" t="s">
        <v>64</v>
      </c>
      <c r="Y40" s="86" t="s">
        <v>63</v>
      </c>
      <c r="Z40" s="86" t="s">
        <v>62</v>
      </c>
    </row>
    <row r="41" spans="2:26" x14ac:dyDescent="0.35">
      <c r="E41" s="41" t="s">
        <v>144</v>
      </c>
      <c r="F41" s="49">
        <f>SUM(F38:F40)</f>
        <v>2</v>
      </c>
      <c r="G41" s="50">
        <f>IFERROR(SUM(G38:G40),"")</f>
        <v>1</v>
      </c>
      <c r="H41" s="54"/>
      <c r="I41" s="38"/>
      <c r="J41" s="38"/>
      <c r="K41" s="38"/>
      <c r="L41" s="38"/>
      <c r="M41" s="38"/>
      <c r="N41" s="38"/>
      <c r="O41" s="38"/>
      <c r="P41" s="38"/>
      <c r="Q41" s="38"/>
      <c r="R41" s="38"/>
      <c r="S41" s="38"/>
      <c r="T41" s="38"/>
      <c r="U41" s="91"/>
      <c r="V41" s="91"/>
    </row>
    <row r="42" spans="2:26" x14ac:dyDescent="0.35">
      <c r="B42" s="36" t="s">
        <v>87</v>
      </c>
      <c r="E42" s="43" t="s">
        <v>145</v>
      </c>
      <c r="F42" s="52" t="b">
        <f>F41=COUNTA(D39:D40)</f>
        <v>1</v>
      </c>
      <c r="G42" s="53"/>
      <c r="H42" s="54"/>
      <c r="I42" s="38">
        <f>AVERAGE(D43:D45)</f>
        <v>1.6666666666666667</v>
      </c>
      <c r="J42" s="38">
        <f>G43*$X$5+G44*$Y$5+G45*$Z$5</f>
        <v>1.3333333333333333</v>
      </c>
      <c r="K42" s="38"/>
      <c r="L42" s="38"/>
      <c r="M42" s="38"/>
      <c r="N42" s="38"/>
      <c r="O42" s="38"/>
      <c r="P42" s="38"/>
      <c r="Q42" s="38"/>
      <c r="R42" s="38"/>
      <c r="S42" s="38"/>
      <c r="T42" s="38"/>
      <c r="U42" s="91"/>
      <c r="V42" s="91"/>
    </row>
    <row r="43" spans="2:26" x14ac:dyDescent="0.35">
      <c r="B43" s="39" t="s">
        <v>88</v>
      </c>
      <c r="C43" s="40" t="str">
        <f>IF(OR(H43=0,H43="",H43=$W$12),"...",IF(H43=X43,"Rojo",IF(H43=Y43,"Amarillo","Verde")))</f>
        <v>Rojo</v>
      </c>
      <c r="D43" s="47">
        <f>IFERROR(HLOOKUP(C43,$X$4:$Z$5,2,0),"")</f>
        <v>1</v>
      </c>
      <c r="E43" s="39" t="s">
        <v>143</v>
      </c>
      <c r="F43" s="47">
        <f>COUNTIF($C$43:$C$45,"Rojo")</f>
        <v>2</v>
      </c>
      <c r="G43" s="48">
        <f>IFERROR(F43/F46,"")</f>
        <v>0.66666666666666663</v>
      </c>
      <c r="H43" s="66" t="s">
        <v>84</v>
      </c>
      <c r="J43" s="38"/>
      <c r="K43" s="38"/>
      <c r="L43" s="38"/>
      <c r="M43" s="38"/>
      <c r="N43" s="38"/>
      <c r="O43" s="38"/>
      <c r="P43" s="38"/>
      <c r="Q43" s="38"/>
      <c r="R43" s="38"/>
      <c r="S43" s="38"/>
      <c r="T43" s="38"/>
      <c r="U43" s="91"/>
      <c r="V43" s="91"/>
      <c r="W43" s="86" t="s">
        <v>110</v>
      </c>
      <c r="X43" s="86" t="s">
        <v>84</v>
      </c>
      <c r="Y43" s="86" t="s">
        <v>89</v>
      </c>
      <c r="Z43" s="86" t="s">
        <v>90</v>
      </c>
    </row>
    <row r="44" spans="2:26" x14ac:dyDescent="0.35">
      <c r="B44" s="41" t="s">
        <v>91</v>
      </c>
      <c r="C44" s="42" t="str">
        <f>IF(OR(H44=0,H44="",H44=$W$12),"...",IF(H44=X44,"Rojo",IF(H44=Y44,"Amarillo","Verde")))</f>
        <v>Rojo</v>
      </c>
      <c r="D44" s="49">
        <f>IFERROR(HLOOKUP(C44,$X$4:$Z$5,2,0),"")</f>
        <v>1</v>
      </c>
      <c r="E44" s="41" t="s">
        <v>141</v>
      </c>
      <c r="F44" s="49">
        <f>COUNTIF($C$43:$C$45,"Verde")</f>
        <v>1</v>
      </c>
      <c r="G44" s="50">
        <f>IFERROR(F44/F46,"")</f>
        <v>0.33333333333333331</v>
      </c>
      <c r="H44" s="66" t="s">
        <v>92</v>
      </c>
      <c r="I44" s="38"/>
      <c r="J44" s="38"/>
      <c r="K44" s="38"/>
      <c r="L44" s="38"/>
      <c r="M44" s="38"/>
      <c r="N44" s="38"/>
      <c r="O44" s="38"/>
      <c r="P44" s="38"/>
      <c r="Q44" s="38"/>
      <c r="R44" s="38"/>
      <c r="S44" s="38"/>
      <c r="T44" s="38"/>
      <c r="U44" s="91"/>
      <c r="V44" s="91"/>
      <c r="W44" s="86" t="s">
        <v>110</v>
      </c>
      <c r="X44" s="86" t="s">
        <v>92</v>
      </c>
      <c r="Y44" s="86" t="s">
        <v>93</v>
      </c>
      <c r="Z44" s="86" t="s">
        <v>94</v>
      </c>
    </row>
    <row r="45" spans="2:26" x14ac:dyDescent="0.35">
      <c r="B45" s="43" t="s">
        <v>95</v>
      </c>
      <c r="C45" s="44" t="str">
        <f>IF(OR(H45=0,H45="",H45=$W$12),"...",IF(H45=X45,"Rojo",IF(H45=Y45,"Amarillo","Verde")))</f>
        <v>Verde</v>
      </c>
      <c r="D45" s="52">
        <f>IFERROR(HLOOKUP(C45,$X$4:$Z$5,2,0),"")</f>
        <v>3</v>
      </c>
      <c r="E45" s="41" t="s">
        <v>142</v>
      </c>
      <c r="F45" s="49">
        <f>COUNTIF($C$43:$C$45,"Amarillo")</f>
        <v>0</v>
      </c>
      <c r="G45" s="50">
        <f>IFERROR(F45/F46,"")</f>
        <v>0</v>
      </c>
      <c r="H45" s="66" t="s">
        <v>97</v>
      </c>
      <c r="I45" s="38"/>
      <c r="J45" s="38"/>
      <c r="K45" s="38"/>
      <c r="L45" s="38"/>
      <c r="M45" s="38"/>
      <c r="N45" s="38"/>
      <c r="O45" s="38"/>
      <c r="P45" s="38"/>
      <c r="Q45" s="38"/>
      <c r="R45" s="38"/>
      <c r="S45" s="38"/>
      <c r="T45" s="38"/>
      <c r="U45" s="91"/>
      <c r="V45" s="91"/>
      <c r="W45" s="86" t="s">
        <v>110</v>
      </c>
      <c r="X45" s="86" t="s">
        <v>96</v>
      </c>
      <c r="Y45" s="86" t="s">
        <v>98</v>
      </c>
      <c r="Z45" s="86" t="s">
        <v>97</v>
      </c>
    </row>
    <row r="46" spans="2:26" x14ac:dyDescent="0.35">
      <c r="E46" s="41" t="s">
        <v>144</v>
      </c>
      <c r="F46" s="49">
        <f>SUM(F43:F45)</f>
        <v>3</v>
      </c>
      <c r="G46" s="50">
        <f>IFERROR(SUM(G43:G45),"")</f>
        <v>1</v>
      </c>
      <c r="H46" s="54"/>
    </row>
    <row r="47" spans="2:26" x14ac:dyDescent="0.35">
      <c r="E47" s="43" t="s">
        <v>145</v>
      </c>
      <c r="F47" s="52" t="b">
        <f>F46=COUNTA(D43:D45)</f>
        <v>1</v>
      </c>
      <c r="G47" s="53"/>
    </row>
  </sheetData>
  <sheetProtection selectLockedCells="1"/>
  <dataValidations count="2">
    <dataValidation type="list" allowBlank="1" showInputMessage="1" showErrorMessage="1" sqref="H43:H45 H33:H36 H8:H15 H18:H22 H25:H30 H39:H40" xr:uid="{C11793CE-A0A7-489D-BFBD-74625A35A74A}">
      <formula1>W8:Z8</formula1>
    </dataValidation>
    <dataValidation type="list" allowBlank="1" showInputMessage="1" showErrorMessage="1" sqref="AH2" xr:uid="{02B94FB0-29E8-444B-B266-8694035688ED}">
      <formula1>$I$5:$J$5</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AF94-7AD5-4057-8750-2EA4ACC573ED}">
  <sheetPr>
    <tabColor rgb="FF2A2F98"/>
  </sheetPr>
  <dimension ref="A1:Z70"/>
  <sheetViews>
    <sheetView showGridLines="0" topLeftCell="A14" zoomScale="85" zoomScaleNormal="85" workbookViewId="0">
      <selection activeCell="B1" sqref="B1"/>
    </sheetView>
  </sheetViews>
  <sheetFormatPr baseColWidth="10" defaultColWidth="11.54296875" defaultRowHeight="14.5" x14ac:dyDescent="0.35"/>
  <cols>
    <col min="1" max="1" width="70.1796875" style="34" customWidth="1"/>
    <col min="2" max="8" width="11.54296875" style="34"/>
    <col min="9" max="9" width="19.90625" style="34" customWidth="1"/>
    <col min="10" max="10" width="27.1796875" style="34" bestFit="1" customWidth="1"/>
    <col min="11" max="11" width="26.453125" style="34" bestFit="1" customWidth="1"/>
    <col min="12" max="12" width="6" style="34" customWidth="1"/>
    <col min="13" max="13" width="6.453125" style="34" customWidth="1"/>
    <col min="14" max="14" width="17.08984375" style="34" customWidth="1"/>
    <col min="15" max="15" width="25.81640625" style="34" bestFit="1" customWidth="1"/>
    <col min="16" max="20" width="11.54296875" style="34"/>
    <col min="21" max="21" width="36.90625" style="34" bestFit="1" customWidth="1"/>
    <col min="22" max="16384" width="11.54296875" style="34"/>
  </cols>
  <sheetData>
    <row r="1" spans="1:26" x14ac:dyDescent="0.35">
      <c r="A1" s="67" t="s">
        <v>266</v>
      </c>
      <c r="O1" s="37" t="s">
        <v>154</v>
      </c>
      <c r="P1" s="102" t="s">
        <v>146</v>
      </c>
    </row>
    <row r="2" spans="1:26" ht="31.25" customHeight="1" x14ac:dyDescent="0.55000000000000004">
      <c r="A2" s="108" t="s">
        <v>305</v>
      </c>
      <c r="B2" s="108"/>
      <c r="C2" s="108"/>
      <c r="D2" s="108"/>
      <c r="E2" s="108"/>
      <c r="F2" s="108"/>
      <c r="G2" s="108"/>
      <c r="P2" s="34" t="s">
        <v>146</v>
      </c>
      <c r="Q2" s="34" t="s">
        <v>147</v>
      </c>
    </row>
    <row r="3" spans="1:26" x14ac:dyDescent="0.35">
      <c r="O3" s="34" t="s">
        <v>148</v>
      </c>
      <c r="P3" s="34">
        <f>AVERAGE(P9:P15)</f>
        <v>2.5930555555555554</v>
      </c>
      <c r="Q3" s="34">
        <f>AVERAGE(Q9:Q15)</f>
        <v>1.8277777777777777</v>
      </c>
    </row>
    <row r="4" spans="1:26" x14ac:dyDescent="0.35">
      <c r="I4" s="37"/>
    </row>
    <row r="5" spans="1:26" x14ac:dyDescent="0.35">
      <c r="I5" s="37"/>
    </row>
    <row r="6" spans="1:26" x14ac:dyDescent="0.35">
      <c r="I6" s="103" t="s">
        <v>153</v>
      </c>
      <c r="J6" s="68" t="s">
        <v>87</v>
      </c>
    </row>
    <row r="7" spans="1:26" x14ac:dyDescent="0.35">
      <c r="J7" s="59" t="s">
        <v>111</v>
      </c>
    </row>
    <row r="8" spans="1:26" x14ac:dyDescent="0.35">
      <c r="J8" s="36" t="s">
        <v>151</v>
      </c>
    </row>
    <row r="9" spans="1:26" x14ac:dyDescent="0.35">
      <c r="J9" s="107" t="str">
        <f>VLOOKUP(J6,U32:V70,2,0)</f>
        <v>Actualización
Tiempo para pensar</v>
      </c>
      <c r="K9" s="107"/>
      <c r="L9" s="107"/>
      <c r="M9" s="107"/>
      <c r="N9" s="107"/>
      <c r="P9" s="34" t="s">
        <v>146</v>
      </c>
      <c r="Q9" s="34" t="s">
        <v>147</v>
      </c>
      <c r="R9" s="34" t="s">
        <v>150</v>
      </c>
      <c r="S9" s="49" t="s">
        <v>127</v>
      </c>
      <c r="T9" s="49" t="s">
        <v>128</v>
      </c>
      <c r="U9" s="49" t="s">
        <v>129</v>
      </c>
      <c r="V9" s="49" t="s">
        <v>113</v>
      </c>
      <c r="W9" s="49" t="s">
        <v>130</v>
      </c>
      <c r="X9" s="49" t="s">
        <v>132</v>
      </c>
      <c r="Y9" s="49" t="s">
        <v>131</v>
      </c>
      <c r="Z9" s="49" t="s">
        <v>133</v>
      </c>
    </row>
    <row r="10" spans="1:26" x14ac:dyDescent="0.35">
      <c r="J10" s="107"/>
      <c r="K10" s="107"/>
      <c r="L10" s="107"/>
      <c r="M10" s="107"/>
      <c r="N10" s="107"/>
      <c r="O10" s="34" t="str">
        <f>+'Ingreso de datos'!B7</f>
        <v>Infraestructura</v>
      </c>
      <c r="P10" s="34">
        <f>+'Ingreso de datos'!I7</f>
        <v>2.625</v>
      </c>
      <c r="Q10" s="34">
        <f>+'Ingreso de datos'!J7</f>
        <v>2</v>
      </c>
      <c r="R10" s="104">
        <f t="shared" ref="R10:R15" si="0">IF($P$1=$P$2,P10,Q10)</f>
        <v>2.625</v>
      </c>
      <c r="S10" s="57">
        <v>1</v>
      </c>
      <c r="T10" s="57">
        <v>1</v>
      </c>
      <c r="U10" s="57">
        <v>1</v>
      </c>
      <c r="V10" s="57">
        <v>0</v>
      </c>
      <c r="W10" s="57">
        <f>SUM(S10:V10)</f>
        <v>3</v>
      </c>
      <c r="X10" s="57">
        <f>R10-Y10/2</f>
        <v>2.6</v>
      </c>
      <c r="Y10" s="57">
        <v>0.05</v>
      </c>
      <c r="Z10" s="57">
        <f>SUM(S10:W10)-Y10-X10</f>
        <v>3.35</v>
      </c>
    </row>
    <row r="11" spans="1:26" x14ac:dyDescent="0.35">
      <c r="J11" s="107"/>
      <c r="K11" s="107"/>
      <c r="L11" s="107"/>
      <c r="M11" s="107"/>
      <c r="N11" s="107"/>
      <c r="O11" s="34" t="str">
        <f>+'Ingreso de datos'!B17</f>
        <v>Areas productivas estratégicas</v>
      </c>
      <c r="P11" s="34">
        <f>+'Ingreso de datos'!I17</f>
        <v>2.6</v>
      </c>
      <c r="Q11" s="34">
        <f>+'Ingreso de datos'!J17</f>
        <v>1.8</v>
      </c>
      <c r="R11" s="104">
        <f t="shared" si="0"/>
        <v>2.6</v>
      </c>
      <c r="S11" s="57">
        <v>1</v>
      </c>
      <c r="T11" s="57">
        <v>1</v>
      </c>
      <c r="U11" s="57">
        <v>1</v>
      </c>
      <c r="V11" s="57">
        <v>0</v>
      </c>
      <c r="W11" s="57">
        <f t="shared" ref="W11:W15" si="1">SUM(S11:V11)</f>
        <v>3</v>
      </c>
      <c r="X11" s="57">
        <f t="shared" ref="X11:X15" si="2">R11-Y11/2</f>
        <v>2.5750000000000002</v>
      </c>
      <c r="Y11" s="57">
        <v>0.05</v>
      </c>
      <c r="Z11" s="57">
        <f t="shared" ref="Z11:Z15" si="3">SUM(S11:W11)-Y11-X11</f>
        <v>3.375</v>
      </c>
    </row>
    <row r="12" spans="1:26" x14ac:dyDescent="0.35">
      <c r="J12" s="107"/>
      <c r="K12" s="107"/>
      <c r="L12" s="107"/>
      <c r="M12" s="107"/>
      <c r="N12" s="107"/>
      <c r="O12" s="34" t="str">
        <f>+'Ingreso de datos'!B24</f>
        <v>Manejo del pastoreo</v>
      </c>
      <c r="P12" s="34">
        <f>+'Ingreso de datos'!I24</f>
        <v>2.6666666666666665</v>
      </c>
      <c r="Q12" s="34">
        <f>+'Ingreso de datos'!J24</f>
        <v>1.8333333333333335</v>
      </c>
      <c r="R12" s="104">
        <f t="shared" si="0"/>
        <v>2.6666666666666665</v>
      </c>
      <c r="S12" s="57">
        <v>1</v>
      </c>
      <c r="T12" s="57">
        <v>1</v>
      </c>
      <c r="U12" s="57">
        <v>1</v>
      </c>
      <c r="V12" s="57">
        <v>0</v>
      </c>
      <c r="W12" s="57">
        <f t="shared" si="1"/>
        <v>3</v>
      </c>
      <c r="X12" s="57">
        <f t="shared" si="2"/>
        <v>2.6416666666666666</v>
      </c>
      <c r="Y12" s="57">
        <v>0.05</v>
      </c>
      <c r="Z12" s="57">
        <f t="shared" si="3"/>
        <v>3.3083333333333336</v>
      </c>
    </row>
    <row r="13" spans="1:26" x14ac:dyDescent="0.35">
      <c r="O13" s="34" t="str">
        <f>+'Ingreso de datos'!B32</f>
        <v>Manejo ganadero</v>
      </c>
      <c r="P13" s="34">
        <f>+'Ingreso de datos'!I32</f>
        <v>3</v>
      </c>
      <c r="Q13" s="34">
        <f>+'Ingreso de datos'!J32</f>
        <v>2</v>
      </c>
      <c r="R13" s="104">
        <f t="shared" si="0"/>
        <v>3</v>
      </c>
      <c r="S13" s="57">
        <v>1</v>
      </c>
      <c r="T13" s="57">
        <v>1</v>
      </c>
      <c r="U13" s="57">
        <v>1</v>
      </c>
      <c r="V13" s="57">
        <v>0</v>
      </c>
      <c r="W13" s="57">
        <f t="shared" si="1"/>
        <v>3</v>
      </c>
      <c r="X13" s="57">
        <f t="shared" si="2"/>
        <v>2.9750000000000001</v>
      </c>
      <c r="Y13" s="57">
        <v>0.05</v>
      </c>
      <c r="Z13" s="57">
        <f t="shared" si="3"/>
        <v>2.9750000000000001</v>
      </c>
    </row>
    <row r="14" spans="1:26" x14ac:dyDescent="0.35">
      <c r="O14" s="34" t="str">
        <f>+'Ingreso de datos'!B38</f>
        <v>Sistema de monitoreo</v>
      </c>
      <c r="P14" s="34">
        <f>+'Ingreso de datos'!I38</f>
        <v>3</v>
      </c>
      <c r="Q14" s="34">
        <f>+'Ingreso de datos'!J38</f>
        <v>2</v>
      </c>
      <c r="R14" s="104">
        <f t="shared" si="0"/>
        <v>3</v>
      </c>
      <c r="S14" s="57">
        <v>1</v>
      </c>
      <c r="T14" s="57">
        <v>1</v>
      </c>
      <c r="U14" s="57">
        <v>1</v>
      </c>
      <c r="V14" s="57">
        <v>0</v>
      </c>
      <c r="W14" s="57">
        <f t="shared" si="1"/>
        <v>3</v>
      </c>
      <c r="X14" s="57">
        <f t="shared" si="2"/>
        <v>2.9750000000000001</v>
      </c>
      <c r="Y14" s="57">
        <v>0.05</v>
      </c>
      <c r="Z14" s="57">
        <f t="shared" si="3"/>
        <v>2.9750000000000001</v>
      </c>
    </row>
    <row r="15" spans="1:26" x14ac:dyDescent="0.35">
      <c r="O15" s="34" t="str">
        <f>+'Ingreso de datos'!B42</f>
        <v xml:space="preserve">Gestor </v>
      </c>
      <c r="P15" s="34">
        <f>+'Ingreso de datos'!I42</f>
        <v>1.6666666666666667</v>
      </c>
      <c r="Q15" s="34">
        <f>+'Ingreso de datos'!J42</f>
        <v>1.3333333333333333</v>
      </c>
      <c r="R15" s="104">
        <f t="shared" si="0"/>
        <v>1.6666666666666667</v>
      </c>
      <c r="S15" s="57">
        <v>1</v>
      </c>
      <c r="T15" s="57">
        <v>1</v>
      </c>
      <c r="U15" s="57">
        <v>1</v>
      </c>
      <c r="V15" s="57">
        <v>0</v>
      </c>
      <c r="W15" s="57">
        <f t="shared" si="1"/>
        <v>3</v>
      </c>
      <c r="X15" s="57">
        <f t="shared" si="2"/>
        <v>1.6416666666666668</v>
      </c>
      <c r="Y15" s="57">
        <v>0.05</v>
      </c>
      <c r="Z15" s="57">
        <f t="shared" si="3"/>
        <v>4.3083333333333336</v>
      </c>
    </row>
    <row r="32" spans="15:22" x14ac:dyDescent="0.35">
      <c r="O32" s="36" t="str">
        <f>'Ingreso de datos'!B7</f>
        <v>Infraestructura</v>
      </c>
      <c r="U32" s="34" t="str">
        <f t="shared" ref="U32:U40" si="4">O32</f>
        <v>Infraestructura</v>
      </c>
      <c r="V32" s="34" t="str" cm="1">
        <f t="array" ref="V32" xml:space="preserve"> _xlfn.TEXTJOIN(CHAR(10), TRUE, _xlfn._xlws.FILTER(U33:U40, V33:V40=1))</f>
        <v>Aguadas (potreros con agua)</v>
      </c>
    </row>
    <row r="33" spans="15:22" x14ac:dyDescent="0.35">
      <c r="O33" s="34" t="str">
        <f>'Ingreso de datos'!B8</f>
        <v>Aguadas (potreros con agua)</v>
      </c>
      <c r="P33" s="34">
        <f>'Ingreso de datos'!D8</f>
        <v>1</v>
      </c>
      <c r="Q33" s="34">
        <v>3</v>
      </c>
      <c r="R33" s="34">
        <v>2</v>
      </c>
      <c r="S33" s="34">
        <v>1</v>
      </c>
      <c r="U33" s="34" t="str">
        <f t="shared" si="4"/>
        <v>Aguadas (potreros con agua)</v>
      </c>
      <c r="V33" s="34">
        <f t="shared" ref="V33:V40" si="5">_xlfn.RANK.EQ(P33,P$33:P$40,1)</f>
        <v>1</v>
      </c>
    </row>
    <row r="34" spans="15:22" x14ac:dyDescent="0.35">
      <c r="O34" s="34" t="str">
        <f>'Ingreso de datos'!B9</f>
        <v>Proporción del potrero segun distancia al agua</v>
      </c>
      <c r="P34" s="34">
        <f>'Ingreso de datos'!D9</f>
        <v>3</v>
      </c>
      <c r="Q34" s="34">
        <v>3</v>
      </c>
      <c r="R34" s="34">
        <v>2</v>
      </c>
      <c r="S34" s="34">
        <v>1</v>
      </c>
      <c r="U34" s="34" t="str">
        <f t="shared" si="4"/>
        <v>Proporción del potrero segun distancia al agua</v>
      </c>
      <c r="V34" s="34">
        <f t="shared" si="5"/>
        <v>3</v>
      </c>
    </row>
    <row r="35" spans="15:22" x14ac:dyDescent="0.35">
      <c r="O35" s="34" t="str">
        <f>'Ingreso de datos'!B10</f>
        <v>Sombra</v>
      </c>
      <c r="P35" s="34">
        <f>'Ingreso de datos'!D10</f>
        <v>2</v>
      </c>
      <c r="Q35" s="34">
        <v>3</v>
      </c>
      <c r="R35" s="34">
        <v>2</v>
      </c>
      <c r="S35" s="34">
        <v>1</v>
      </c>
      <c r="U35" s="34" t="str">
        <f t="shared" si="4"/>
        <v>Sombra</v>
      </c>
      <c r="V35" s="34">
        <f t="shared" si="5"/>
        <v>2</v>
      </c>
    </row>
    <row r="36" spans="15:22" x14ac:dyDescent="0.35">
      <c r="O36" s="34" t="str">
        <f>'Ingreso de datos'!B11</f>
        <v>Potreros (número)</v>
      </c>
      <c r="P36" s="34">
        <f>'Ingreso de datos'!D11</f>
        <v>3</v>
      </c>
      <c r="Q36" s="34">
        <v>3</v>
      </c>
      <c r="R36" s="34">
        <v>2</v>
      </c>
      <c r="S36" s="34">
        <v>1</v>
      </c>
      <c r="U36" s="34" t="str">
        <f t="shared" si="4"/>
        <v>Potreros (número)</v>
      </c>
      <c r="V36" s="34">
        <f t="shared" si="5"/>
        <v>3</v>
      </c>
    </row>
    <row r="37" spans="15:22" x14ac:dyDescent="0.35">
      <c r="O37" s="34" t="str">
        <f>'Ingreso de datos'!B12</f>
        <v>Caminos (erosión)</v>
      </c>
      <c r="P37" s="34">
        <f>'Ingreso de datos'!D12</f>
        <v>3</v>
      </c>
      <c r="Q37" s="34">
        <v>3</v>
      </c>
      <c r="R37" s="34">
        <v>2</v>
      </c>
      <c r="S37" s="34">
        <v>1</v>
      </c>
      <c r="U37" s="34" t="str">
        <f t="shared" si="4"/>
        <v>Caminos (erosión)</v>
      </c>
      <c r="V37" s="34">
        <f t="shared" si="5"/>
        <v>3</v>
      </c>
    </row>
    <row r="38" spans="15:22" x14ac:dyDescent="0.35">
      <c r="O38" s="34" t="str">
        <f>'Ingreso de datos'!B13</f>
        <v>Intalaciones de trabajo</v>
      </c>
      <c r="P38" s="34">
        <f>'Ingreso de datos'!D13</f>
        <v>3</v>
      </c>
      <c r="Q38" s="34">
        <v>3</v>
      </c>
      <c r="R38" s="34">
        <v>2</v>
      </c>
      <c r="S38" s="34">
        <v>1</v>
      </c>
      <c r="U38" s="34" t="str">
        <f t="shared" si="4"/>
        <v>Intalaciones de trabajo</v>
      </c>
      <c r="V38" s="34">
        <f t="shared" si="5"/>
        <v>3</v>
      </c>
    </row>
    <row r="39" spans="15:22" x14ac:dyDescent="0.35">
      <c r="O39" s="34" t="str">
        <f>'Ingreso de datos'!B14</f>
        <v>Abrigo</v>
      </c>
      <c r="P39" s="34">
        <f>'Ingreso de datos'!D14</f>
        <v>3</v>
      </c>
      <c r="Q39" s="34">
        <v>3</v>
      </c>
      <c r="R39" s="34">
        <v>2</v>
      </c>
      <c r="S39" s="34">
        <v>1</v>
      </c>
      <c r="U39" s="34" t="str">
        <f t="shared" si="4"/>
        <v>Abrigo</v>
      </c>
      <c r="V39" s="34">
        <f t="shared" si="5"/>
        <v>3</v>
      </c>
    </row>
    <row r="40" spans="15:22" x14ac:dyDescent="0.35">
      <c r="O40" s="34" t="str">
        <f>'Ingreso de datos'!B15</f>
        <v>Ubicación de atractivos</v>
      </c>
      <c r="P40" s="34">
        <f>'Ingreso de datos'!D15</f>
        <v>3</v>
      </c>
      <c r="Q40" s="34">
        <v>3</v>
      </c>
      <c r="R40" s="34">
        <v>2</v>
      </c>
      <c r="S40" s="34">
        <v>1</v>
      </c>
      <c r="U40" s="34" t="str">
        <f t="shared" si="4"/>
        <v>Ubicación de atractivos</v>
      </c>
      <c r="V40" s="34">
        <f t="shared" si="5"/>
        <v>3</v>
      </c>
    </row>
    <row r="42" spans="15:22" x14ac:dyDescent="0.35">
      <c r="O42" s="36" t="str">
        <f>'Ingreso de datos'!B17</f>
        <v>Areas productivas estratégicas</v>
      </c>
      <c r="U42" s="34" t="str">
        <f t="shared" ref="U42:U47" si="6">O42</f>
        <v>Areas productivas estratégicas</v>
      </c>
      <c r="V42" s="34" t="str" cm="1">
        <f t="array" ref="V42" xml:space="preserve"> _xlfn.TEXTJOIN(CHAR(10), TRUE, _xlfn._xlws.FILTER(U43:U47, V43:V47=1))</f>
        <v>Aplicación de medidas conservacionistas</v>
      </c>
    </row>
    <row r="43" spans="15:22" x14ac:dyDescent="0.35">
      <c r="O43" s="34" t="str">
        <f>'Ingreso de datos'!B18</f>
        <v>Proporción</v>
      </c>
      <c r="P43" s="34">
        <f>'Ingreso de datos'!D18</f>
        <v>3</v>
      </c>
      <c r="Q43" s="34">
        <v>3</v>
      </c>
      <c r="R43" s="34">
        <v>2</v>
      </c>
      <c r="S43" s="34">
        <v>1</v>
      </c>
      <c r="U43" s="34" t="str">
        <f t="shared" si="6"/>
        <v>Proporción</v>
      </c>
      <c r="V43" s="34">
        <f>_xlfn.RANK.EQ(P43,P$43:P$47,1)</f>
        <v>2</v>
      </c>
    </row>
    <row r="44" spans="15:22" x14ac:dyDescent="0.35">
      <c r="O44" s="34" t="str">
        <f>'Ingreso de datos'!B19</f>
        <v xml:space="preserve">Fertilización segun analisis </v>
      </c>
      <c r="P44" s="34">
        <f>'Ingreso de datos'!D19</f>
        <v>3</v>
      </c>
      <c r="Q44" s="34">
        <v>3</v>
      </c>
      <c r="R44" s="34">
        <v>2</v>
      </c>
      <c r="S44" s="34">
        <v>1</v>
      </c>
      <c r="U44" s="34" t="str">
        <f t="shared" si="6"/>
        <v xml:space="preserve">Fertilización segun analisis </v>
      </c>
      <c r="V44" s="34">
        <f t="shared" ref="V44:V47" si="7">_xlfn.RANK.EQ(P44,P$43:P$47,1)</f>
        <v>2</v>
      </c>
    </row>
    <row r="45" spans="15:22" x14ac:dyDescent="0.35">
      <c r="O45" s="34" t="str">
        <f>'Ingreso de datos'!B20</f>
        <v>Aplicación de medidas conservacionistas</v>
      </c>
      <c r="P45" s="34">
        <f>'Ingreso de datos'!D20</f>
        <v>1</v>
      </c>
      <c r="Q45" s="34">
        <v>3</v>
      </c>
      <c r="R45" s="34">
        <v>2</v>
      </c>
      <c r="S45" s="34">
        <v>1</v>
      </c>
      <c r="U45" s="34" t="str">
        <f t="shared" si="6"/>
        <v>Aplicación de medidas conservacionistas</v>
      </c>
      <c r="V45" s="34">
        <f t="shared" si="7"/>
        <v>1</v>
      </c>
    </row>
    <row r="46" spans="15:22" x14ac:dyDescent="0.35">
      <c r="O46" s="34" t="str">
        <f>'Ingreso de datos'!B21</f>
        <v>Persistencia (cuando aplica)</v>
      </c>
      <c r="P46" s="34">
        <f>'Ingreso de datos'!D21</f>
        <v>3</v>
      </c>
      <c r="Q46" s="34">
        <v>3</v>
      </c>
      <c r="R46" s="34">
        <v>2</v>
      </c>
      <c r="S46" s="34">
        <v>1</v>
      </c>
      <c r="U46" s="34" t="str">
        <f t="shared" si="6"/>
        <v>Persistencia (cuando aplica)</v>
      </c>
      <c r="V46" s="34">
        <f t="shared" si="7"/>
        <v>2</v>
      </c>
    </row>
    <row r="47" spans="15:22" x14ac:dyDescent="0.35">
      <c r="O47" s="34" t="str">
        <f>'Ingreso de datos'!B22</f>
        <v>Manejo</v>
      </c>
      <c r="P47" s="34">
        <f>'Ingreso de datos'!D22</f>
        <v>3</v>
      </c>
      <c r="Q47" s="34">
        <v>3</v>
      </c>
      <c r="R47" s="34">
        <v>2</v>
      </c>
      <c r="S47" s="34">
        <v>1</v>
      </c>
      <c r="U47" s="34" t="str">
        <f t="shared" si="6"/>
        <v>Manejo</v>
      </c>
      <c r="V47" s="34">
        <f t="shared" si="7"/>
        <v>2</v>
      </c>
    </row>
    <row r="49" spans="15:22" x14ac:dyDescent="0.35">
      <c r="O49" s="36" t="str">
        <f>'Ingreso de datos'!B24</f>
        <v>Manejo del pastoreo</v>
      </c>
      <c r="U49" s="34" t="str">
        <f>O49</f>
        <v>Manejo del pastoreo</v>
      </c>
      <c r="V49" s="34" t="str" cm="1">
        <f t="array" ref="V49">_xlfn.TEXTJOIN(CHAR(10), TRUE, _xlfn._xlws.FILTER(U50:U55, V50:V55=1))</f>
        <v>IsPC</v>
      </c>
    </row>
    <row r="50" spans="15:22" x14ac:dyDescent="0.35">
      <c r="O50" s="34" t="str">
        <f>'Ingreso de datos'!B25</f>
        <v>Altura del tapiz promedio del establecimiento</v>
      </c>
      <c r="P50" s="34">
        <f>'Ingreso de datos'!D25</f>
        <v>3</v>
      </c>
      <c r="Q50" s="34">
        <v>3</v>
      </c>
      <c r="R50" s="34">
        <v>2</v>
      </c>
      <c r="S50" s="34">
        <v>1</v>
      </c>
      <c r="U50" s="34" t="str">
        <f>O50</f>
        <v>Altura del tapiz promedio del establecimiento</v>
      </c>
      <c r="V50" s="34">
        <f>_xlfn.RANK.EQ(P50,P$50:P$55,1)</f>
        <v>2</v>
      </c>
    </row>
    <row r="51" spans="15:22" x14ac:dyDescent="0.35">
      <c r="O51" s="34" t="str">
        <f>'Ingreso de datos'!B26</f>
        <v>PEM 5 promedio anual</v>
      </c>
      <c r="P51" s="34">
        <f>'Ingreso de datos'!D26</f>
        <v>3</v>
      </c>
      <c r="Q51" s="34">
        <v>3</v>
      </c>
      <c r="R51" s="34">
        <v>2</v>
      </c>
      <c r="S51" s="34">
        <v>1</v>
      </c>
      <c r="U51" s="34" t="str">
        <f t="shared" ref="U51:U55" si="8">O51</f>
        <v>PEM 5 promedio anual</v>
      </c>
      <c r="V51" s="34">
        <f t="shared" ref="V51:V55" si="9">_xlfn.RANK.EQ(P51,P$50:P$55,1)</f>
        <v>2</v>
      </c>
    </row>
    <row r="52" spans="15:22" x14ac:dyDescent="0.35">
      <c r="O52" s="34" t="str">
        <f>'Ingreso de datos'!B27</f>
        <v>Pem 5 entrada invierno</v>
      </c>
      <c r="P52" s="34">
        <f>'Ingreso de datos'!D27</f>
        <v>3</v>
      </c>
      <c r="Q52" s="34">
        <v>3</v>
      </c>
      <c r="R52" s="34">
        <v>2</v>
      </c>
      <c r="S52" s="34">
        <v>1</v>
      </c>
      <c r="U52" s="34" t="str">
        <f t="shared" si="8"/>
        <v>Pem 5 entrada invierno</v>
      </c>
      <c r="V52" s="34">
        <f t="shared" si="9"/>
        <v>2</v>
      </c>
    </row>
    <row r="53" spans="15:22" x14ac:dyDescent="0.35">
      <c r="O53" s="34" t="str">
        <f>'Ingreso de datos'!B28</f>
        <v>IsPC</v>
      </c>
      <c r="P53" s="34">
        <f>'Ingreso de datos'!D28</f>
        <v>1</v>
      </c>
      <c r="Q53" s="34">
        <v>3</v>
      </c>
      <c r="R53" s="34">
        <v>2</v>
      </c>
      <c r="S53" s="34">
        <v>1</v>
      </c>
      <c r="U53" s="34" t="str">
        <f t="shared" si="8"/>
        <v>IsPC</v>
      </c>
      <c r="V53" s="34">
        <f t="shared" si="9"/>
        <v>1</v>
      </c>
    </row>
    <row r="54" spans="15:22" x14ac:dyDescent="0.35">
      <c r="O54" s="34" t="str">
        <f>'Ingreso de datos'!B29</f>
        <v>Sistema de pastoreo</v>
      </c>
      <c r="P54" s="34">
        <f>'Ingreso de datos'!D29</f>
        <v>3</v>
      </c>
      <c r="Q54" s="34">
        <v>3</v>
      </c>
      <c r="R54" s="34">
        <v>2</v>
      </c>
      <c r="S54" s="34">
        <v>1</v>
      </c>
      <c r="U54" s="34" t="str">
        <f t="shared" si="8"/>
        <v>Sistema de pastoreo</v>
      </c>
      <c r="V54" s="34">
        <f t="shared" si="9"/>
        <v>2</v>
      </c>
    </row>
    <row r="55" spans="15:22" x14ac:dyDescent="0.35">
      <c r="O55" s="34" t="str">
        <f>'Ingreso de datos'!B30</f>
        <v>Relación L/V</v>
      </c>
      <c r="P55" s="34">
        <f>'Ingreso de datos'!D30</f>
        <v>3</v>
      </c>
      <c r="Q55" s="34">
        <v>3</v>
      </c>
      <c r="R55" s="34">
        <v>2</v>
      </c>
      <c r="S55" s="34">
        <v>1</v>
      </c>
      <c r="U55" s="34" t="str">
        <f t="shared" si="8"/>
        <v>Relación L/V</v>
      </c>
      <c r="V55" s="34">
        <f t="shared" si="9"/>
        <v>2</v>
      </c>
    </row>
    <row r="57" spans="15:22" x14ac:dyDescent="0.35">
      <c r="O57" s="36" t="str">
        <f>'Ingreso de datos'!B32</f>
        <v>Manejo ganadero</v>
      </c>
      <c r="U57" s="34" t="str">
        <f>O57</f>
        <v>Manejo ganadero</v>
      </c>
      <c r="V57" s="34" t="str" cm="1">
        <f t="array" ref="V57">_xlfn.TEXTJOIN(CHAR(10), TRUE, _xlfn._xlws.FILTER(U58:U61, V58:V61=1))</f>
        <v xml:space="preserve">Manejo de rodeo de cría
Manejo de la oveja de cría 
Suplementación
Genética </v>
      </c>
    </row>
    <row r="58" spans="15:22" x14ac:dyDescent="0.35">
      <c r="O58" s="34" t="str">
        <f>'Ingreso de datos'!B33</f>
        <v>Manejo de rodeo de cría</v>
      </c>
      <c r="P58" s="34">
        <f>'Ingreso de datos'!D33</f>
        <v>3</v>
      </c>
      <c r="Q58" s="34">
        <v>3</v>
      </c>
      <c r="R58" s="34">
        <v>2</v>
      </c>
      <c r="S58" s="34">
        <v>1</v>
      </c>
      <c r="U58" s="34" t="str">
        <f>O58</f>
        <v>Manejo de rodeo de cría</v>
      </c>
      <c r="V58" s="34">
        <f>_xlfn.RANK.EQ(P58,P$58:P$61,1)</f>
        <v>1</v>
      </c>
    </row>
    <row r="59" spans="15:22" x14ac:dyDescent="0.35">
      <c r="O59" s="34" t="str">
        <f>'Ingreso de datos'!B34</f>
        <v xml:space="preserve">Manejo de la oveja de cría </v>
      </c>
      <c r="P59" s="34">
        <f>'Ingreso de datos'!D34</f>
        <v>3</v>
      </c>
      <c r="Q59" s="34">
        <v>3</v>
      </c>
      <c r="R59" s="34">
        <v>2</v>
      </c>
      <c r="S59" s="34">
        <v>1</v>
      </c>
      <c r="U59" s="34" t="str">
        <f t="shared" ref="U59:U61" si="10">O59</f>
        <v xml:space="preserve">Manejo de la oveja de cría </v>
      </c>
      <c r="V59" s="34">
        <f t="shared" ref="V59:V61" si="11">_xlfn.RANK.EQ(P59,P$58:P$61,1)</f>
        <v>1</v>
      </c>
    </row>
    <row r="60" spans="15:22" x14ac:dyDescent="0.35">
      <c r="O60" s="34" t="str">
        <f>'Ingreso de datos'!B35</f>
        <v>Suplementación</v>
      </c>
      <c r="P60" s="34">
        <f>'Ingreso de datos'!D35</f>
        <v>3</v>
      </c>
      <c r="Q60" s="34">
        <v>3</v>
      </c>
      <c r="R60" s="34">
        <v>2</v>
      </c>
      <c r="S60" s="34">
        <v>1</v>
      </c>
      <c r="U60" s="34" t="str">
        <f t="shared" si="10"/>
        <v>Suplementación</v>
      </c>
      <c r="V60" s="34">
        <f t="shared" si="11"/>
        <v>1</v>
      </c>
    </row>
    <row r="61" spans="15:22" x14ac:dyDescent="0.35">
      <c r="O61" s="34" t="str">
        <f>'Ingreso de datos'!B36</f>
        <v xml:space="preserve">Genética </v>
      </c>
      <c r="P61" s="34">
        <f>'Ingreso de datos'!D36</f>
        <v>3</v>
      </c>
      <c r="Q61" s="34">
        <v>3</v>
      </c>
      <c r="R61" s="34">
        <v>2</v>
      </c>
      <c r="S61" s="34">
        <v>1</v>
      </c>
      <c r="U61" s="34" t="str">
        <f t="shared" si="10"/>
        <v xml:space="preserve">Genética </v>
      </c>
      <c r="V61" s="34">
        <f t="shared" si="11"/>
        <v>1</v>
      </c>
    </row>
    <row r="63" spans="15:22" x14ac:dyDescent="0.35">
      <c r="O63" s="36" t="str">
        <f>'Ingreso de datos'!B38</f>
        <v>Sistema de monitoreo</v>
      </c>
      <c r="U63" s="34" t="str">
        <f>O63</f>
        <v>Sistema de monitoreo</v>
      </c>
      <c r="V63" s="34" t="str" cm="1">
        <f t="array" ref="V63" xml:space="preserve"> _xlfn.TEXTJOIN(CHAR(10), TRUE, _xlfn._xlws.FILTER(U64:U65, V64:V65=1))</f>
        <v>Grado de monitoreo 
Rel. I/P</v>
      </c>
    </row>
    <row r="64" spans="15:22" x14ac:dyDescent="0.35">
      <c r="O64" s="34" t="str">
        <f>'Ingreso de datos'!B39</f>
        <v xml:space="preserve">Grado de monitoreo </v>
      </c>
      <c r="P64" s="34">
        <f>'Ingreso de datos'!D39</f>
        <v>3</v>
      </c>
      <c r="Q64" s="34">
        <v>3</v>
      </c>
      <c r="R64" s="34">
        <v>2</v>
      </c>
      <c r="S64" s="34">
        <v>1</v>
      </c>
      <c r="U64" s="34" t="str">
        <f>O64</f>
        <v xml:space="preserve">Grado de monitoreo </v>
      </c>
      <c r="V64" s="34">
        <f>_xlfn.RANK.EQ(P64,P$64:P$65,1)</f>
        <v>1</v>
      </c>
    </row>
    <row r="65" spans="15:22" x14ac:dyDescent="0.35">
      <c r="O65" s="34" t="str">
        <f>'Ingreso de datos'!B40</f>
        <v>Rel. I/P</v>
      </c>
      <c r="P65" s="34">
        <f>'Ingreso de datos'!D40</f>
        <v>3</v>
      </c>
      <c r="Q65" s="34">
        <v>3</v>
      </c>
      <c r="R65" s="34">
        <v>2</v>
      </c>
      <c r="S65" s="34">
        <v>1</v>
      </c>
      <c r="U65" s="34" t="str">
        <f>O65</f>
        <v>Rel. I/P</v>
      </c>
      <c r="V65" s="34">
        <f>_xlfn.RANK.EQ(P65,P$64:P$65,1)</f>
        <v>1</v>
      </c>
    </row>
    <row r="67" spans="15:22" x14ac:dyDescent="0.35">
      <c r="O67" s="36" t="str">
        <f>'Ingreso de datos'!B42</f>
        <v xml:space="preserve">Gestor </v>
      </c>
      <c r="U67" s="34" t="str">
        <f>O67</f>
        <v xml:space="preserve">Gestor </v>
      </c>
      <c r="V67" s="34" t="str" cm="1">
        <f t="array" ref="V67">_xlfn.TEXTJOIN(CHAR(10), TRUE, _xlfn._xlws.FILTER(U68:U70, V68:V70=1))</f>
        <v>Actualización
Tiempo para pensar</v>
      </c>
    </row>
    <row r="68" spans="15:22" x14ac:dyDescent="0.35">
      <c r="O68" s="34" t="str">
        <f>'Ingreso de datos'!B43</f>
        <v>Actualización</v>
      </c>
      <c r="P68" s="34">
        <f>'Ingreso de datos'!D43</f>
        <v>1</v>
      </c>
      <c r="Q68" s="34">
        <v>3</v>
      </c>
      <c r="R68" s="34">
        <v>2</v>
      </c>
      <c r="S68" s="34">
        <v>1</v>
      </c>
      <c r="U68" s="34" t="str">
        <f>O68</f>
        <v>Actualización</v>
      </c>
      <c r="V68" s="34">
        <f>_xlfn.RANK.EQ(P68,P$68:P$70,1)</f>
        <v>1</v>
      </c>
    </row>
    <row r="69" spans="15:22" x14ac:dyDescent="0.35">
      <c r="O69" s="34" t="str">
        <f>'Ingreso de datos'!B44</f>
        <v>Tiempo para pensar</v>
      </c>
      <c r="P69" s="34">
        <f>'Ingreso de datos'!D44</f>
        <v>1</v>
      </c>
      <c r="Q69" s="34">
        <v>3</v>
      </c>
      <c r="R69" s="34">
        <v>2</v>
      </c>
      <c r="S69" s="34">
        <v>1</v>
      </c>
      <c r="U69" s="34" t="str">
        <f t="shared" ref="U69:U70" si="12">O69</f>
        <v>Tiempo para pensar</v>
      </c>
      <c r="V69" s="34">
        <f t="shared" ref="V69:V70" si="13">_xlfn.RANK.EQ(P69,P$68:P$70,1)</f>
        <v>1</v>
      </c>
    </row>
    <row r="70" spans="15:22" x14ac:dyDescent="0.35">
      <c r="O70" s="34" t="str">
        <f>'Ingreso de datos'!B45</f>
        <v>Simplicidad del sistema</v>
      </c>
      <c r="P70" s="34">
        <f>'Ingreso de datos'!D45</f>
        <v>3</v>
      </c>
      <c r="Q70" s="34">
        <v>3</v>
      </c>
      <c r="R70" s="34">
        <v>2</v>
      </c>
      <c r="S70" s="34">
        <v>1</v>
      </c>
      <c r="U70" s="34" t="str">
        <f t="shared" si="12"/>
        <v>Simplicidad del sistema</v>
      </c>
      <c r="V70" s="34">
        <f t="shared" si="13"/>
        <v>3</v>
      </c>
    </row>
  </sheetData>
  <sheetProtection selectLockedCells="1"/>
  <mergeCells count="2">
    <mergeCell ref="J9:N12"/>
    <mergeCell ref="A2:G2"/>
  </mergeCells>
  <dataValidations count="2">
    <dataValidation type="list" allowBlank="1" showInputMessage="1" showErrorMessage="1" sqref="P1" xr:uid="{7D33BF1D-46D5-4241-B773-4C8D33B9C27A}">
      <formula1>$P$2:$Q$2</formula1>
    </dataValidation>
    <dataValidation type="list" allowBlank="1" showInputMessage="1" showErrorMessage="1" sqref="J6" xr:uid="{691E4B8C-8307-47AF-A947-219313BF2647}">
      <formula1>$O$10:$O$15</formula1>
    </dataValidation>
  </dataValidations>
  <pageMargins left="0.7" right="0.7" top="0.75" bottom="0.75" header="0.3" footer="0.3"/>
  <ignoredErrors>
    <ignoredError sqref="J9" evalError="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61C55-57DD-4043-9824-693340241A2B}">
  <sheetPr>
    <tabColor rgb="FFFFC000"/>
  </sheetPr>
  <dimension ref="A1:H95"/>
  <sheetViews>
    <sheetView showGridLines="0" showRowColHeaders="0" topLeftCell="A59" zoomScale="85" zoomScaleNormal="85" workbookViewId="0"/>
  </sheetViews>
  <sheetFormatPr baseColWidth="10" defaultRowHeight="14.5" x14ac:dyDescent="0.35"/>
  <cols>
    <col min="3" max="4" width="11.54296875" style="69"/>
    <col min="5" max="5" width="58.453125" bestFit="1" customWidth="1"/>
    <col min="6" max="6" width="64.81640625" style="34" hidden="1" customWidth="1"/>
    <col min="7" max="7" width="16.1796875" style="34" hidden="1" customWidth="1"/>
    <col min="8" max="8" width="11.54296875" style="34" hidden="1" customWidth="1"/>
    <col min="9" max="9" width="0" hidden="1" customWidth="1"/>
  </cols>
  <sheetData>
    <row r="1" spans="1:7" x14ac:dyDescent="0.35">
      <c r="A1" s="67" t="s">
        <v>266</v>
      </c>
    </row>
    <row r="2" spans="1:7" x14ac:dyDescent="0.35">
      <c r="C2" s="109" t="s">
        <v>267</v>
      </c>
      <c r="D2" s="110"/>
      <c r="E2" s="98"/>
      <c r="F2" s="34" t="s">
        <v>268</v>
      </c>
    </row>
    <row r="3" spans="1:7" x14ac:dyDescent="0.35">
      <c r="C3" s="111"/>
      <c r="D3" s="112"/>
      <c r="E3" s="73" t="str">
        <f t="shared" ref="E3:E9" si="0">HYPERLINK(G3,F3)</f>
        <v>Aguadas</v>
      </c>
      <c r="F3" s="34" t="s">
        <v>234</v>
      </c>
      <c r="G3" s="92" t="s">
        <v>233</v>
      </c>
    </row>
    <row r="4" spans="1:7" x14ac:dyDescent="0.35">
      <c r="C4" s="70"/>
      <c r="E4" s="73" t="str">
        <f t="shared" si="0"/>
        <v>Subdivisiones</v>
      </c>
      <c r="F4" s="34" t="s">
        <v>232</v>
      </c>
      <c r="G4" s="92" t="s">
        <v>231</v>
      </c>
    </row>
    <row r="5" spans="1:7" x14ac:dyDescent="0.35">
      <c r="C5" s="70"/>
      <c r="E5" s="73" t="str">
        <f t="shared" si="0"/>
        <v>Sombra</v>
      </c>
      <c r="F5" s="34" t="s">
        <v>9</v>
      </c>
      <c r="G5" s="92" t="s">
        <v>230</v>
      </c>
    </row>
    <row r="6" spans="1:7" x14ac:dyDescent="0.35">
      <c r="C6" s="70"/>
      <c r="E6" s="73" t="str">
        <f t="shared" si="0"/>
        <v>Atractivos</v>
      </c>
      <c r="F6" s="34" t="s">
        <v>229</v>
      </c>
      <c r="G6" s="92" t="s">
        <v>228</v>
      </c>
    </row>
    <row r="7" spans="1:7" x14ac:dyDescent="0.35">
      <c r="C7" s="70"/>
      <c r="E7" s="73" t="str">
        <f t="shared" si="0"/>
        <v>Instalaciones</v>
      </c>
      <c r="F7" s="34" t="s">
        <v>227</v>
      </c>
      <c r="G7" s="92" t="s">
        <v>226</v>
      </c>
    </row>
    <row r="8" spans="1:7" x14ac:dyDescent="0.35">
      <c r="C8" s="70"/>
      <c r="E8" s="73" t="str">
        <f t="shared" si="0"/>
        <v>Caminería</v>
      </c>
      <c r="F8" s="34" t="s">
        <v>225</v>
      </c>
      <c r="G8" s="93" t="s">
        <v>270</v>
      </c>
    </row>
    <row r="9" spans="1:7" x14ac:dyDescent="0.35">
      <c r="C9" s="70"/>
      <c r="E9" s="73" t="str">
        <f t="shared" si="0"/>
        <v>Heterogeneidad vegetal</v>
      </c>
      <c r="F9" s="34" t="s">
        <v>258</v>
      </c>
      <c r="G9" s="92" t="s">
        <v>224</v>
      </c>
    </row>
    <row r="10" spans="1:7" x14ac:dyDescent="0.35">
      <c r="C10" s="71"/>
      <c r="D10" s="72"/>
      <c r="E10" s="15"/>
    </row>
    <row r="12" spans="1:7" x14ac:dyDescent="0.35">
      <c r="C12" s="109" t="s">
        <v>269</v>
      </c>
      <c r="D12" s="110"/>
      <c r="E12" s="98"/>
    </row>
    <row r="13" spans="1:7" x14ac:dyDescent="0.35">
      <c r="C13" s="111"/>
      <c r="D13" s="112"/>
      <c r="E13" s="73" t="str">
        <f>HYPERLINK(G13,F13)</f>
        <v>MAPF (módulos de lata producción forrajera)</v>
      </c>
      <c r="F13" s="34" t="s">
        <v>259</v>
      </c>
      <c r="G13" s="92" t="s">
        <v>238</v>
      </c>
    </row>
    <row r="14" spans="1:7" x14ac:dyDescent="0.35">
      <c r="C14" s="70"/>
      <c r="E14" s="73" t="str">
        <f>HYPERLINK(G14,F14)</f>
        <v>MPCF (módulo de prevención de crisis forrajeras)</v>
      </c>
      <c r="F14" s="34" t="s">
        <v>260</v>
      </c>
      <c r="G14" s="92" t="s">
        <v>237</v>
      </c>
    </row>
    <row r="15" spans="1:7" x14ac:dyDescent="0.35">
      <c r="C15" s="70"/>
      <c r="E15" s="73" t="str">
        <f>HYPERLINK(G15,F15)</f>
        <v>MA (módulos arbustivos)</v>
      </c>
      <c r="F15" s="94" t="s">
        <v>261</v>
      </c>
      <c r="G15" s="92" t="s">
        <v>272</v>
      </c>
    </row>
    <row r="16" spans="1:7" x14ac:dyDescent="0.35">
      <c r="C16" s="70"/>
      <c r="E16" s="100"/>
    </row>
    <row r="17" spans="3:7" x14ac:dyDescent="0.35">
      <c r="C17" s="70"/>
      <c r="E17" s="100"/>
    </row>
    <row r="18" spans="3:7" x14ac:dyDescent="0.35">
      <c r="C18" s="70"/>
      <c r="E18" s="100"/>
    </row>
    <row r="19" spans="3:7" x14ac:dyDescent="0.35">
      <c r="C19" s="71"/>
      <c r="D19" s="72"/>
      <c r="E19" s="15"/>
    </row>
    <row r="23" spans="3:7" x14ac:dyDescent="0.35">
      <c r="C23" s="109" t="s">
        <v>47</v>
      </c>
      <c r="D23" s="110"/>
      <c r="E23" s="98"/>
    </row>
    <row r="24" spans="3:7" x14ac:dyDescent="0.35">
      <c r="C24" s="111"/>
      <c r="D24" s="112"/>
      <c r="E24" s="73" t="str">
        <f t="shared" ref="E24:E28" si="1">HYPERLINK(G24,F24)</f>
        <v>Factores Genéticos, morfológicos y fisiológicos</v>
      </c>
      <c r="F24" s="34" t="s">
        <v>262</v>
      </c>
      <c r="G24" s="92" t="s">
        <v>246</v>
      </c>
    </row>
    <row r="25" spans="3:7" x14ac:dyDescent="0.35">
      <c r="C25" s="70"/>
      <c r="E25" s="73" t="str">
        <f t="shared" si="1"/>
        <v>Carga</v>
      </c>
      <c r="F25" s="34" t="s">
        <v>245</v>
      </c>
      <c r="G25" s="92" t="s">
        <v>244</v>
      </c>
    </row>
    <row r="26" spans="3:7" x14ac:dyDescent="0.35">
      <c r="C26" s="70"/>
      <c r="E26" s="73" t="str">
        <f t="shared" si="1"/>
        <v>Rel. L/V</v>
      </c>
      <c r="F26" s="34" t="s">
        <v>243</v>
      </c>
      <c r="G26" s="92" t="s">
        <v>242</v>
      </c>
    </row>
    <row r="27" spans="3:7" x14ac:dyDescent="0.35">
      <c r="C27" s="70"/>
      <c r="E27" s="73" t="str">
        <f t="shared" si="1"/>
        <v>Descansos, CI (carga instantánea), TO (tiempo de ocupación)</v>
      </c>
      <c r="F27" s="34" t="s">
        <v>263</v>
      </c>
      <c r="G27" s="92" t="s">
        <v>240</v>
      </c>
    </row>
    <row r="28" spans="3:7" x14ac:dyDescent="0.35">
      <c r="C28" s="70"/>
      <c r="E28" s="73" t="str">
        <f t="shared" si="1"/>
        <v>PEM 5 (proporción del establecimiento mayo a 5 cm)</v>
      </c>
      <c r="F28" s="34" t="s">
        <v>264</v>
      </c>
      <c r="G28" s="92" t="s">
        <v>239</v>
      </c>
    </row>
    <row r="29" spans="3:7" x14ac:dyDescent="0.35">
      <c r="C29" s="70"/>
      <c r="E29" s="99"/>
    </row>
    <row r="30" spans="3:7" x14ac:dyDescent="0.35">
      <c r="C30" s="71"/>
      <c r="D30" s="72"/>
      <c r="E30" s="15"/>
    </row>
    <row r="34" spans="3:7" x14ac:dyDescent="0.35">
      <c r="C34" s="109" t="s">
        <v>68</v>
      </c>
      <c r="D34" s="110"/>
      <c r="E34" s="98"/>
    </row>
    <row r="35" spans="3:7" x14ac:dyDescent="0.35">
      <c r="C35" s="111"/>
      <c r="D35" s="112"/>
      <c r="E35" s="73" t="str">
        <f t="shared" ref="E35:E41" si="2">HYPERLINK(G35,F35)</f>
        <v xml:space="preserve">Manejo rodeo de cría (1) </v>
      </c>
      <c r="F35" s="34" t="s">
        <v>273</v>
      </c>
      <c r="G35" s="92" t="s">
        <v>256</v>
      </c>
    </row>
    <row r="36" spans="3:7" x14ac:dyDescent="0.35">
      <c r="C36" s="70"/>
      <c r="E36" s="73" t="str">
        <f t="shared" si="2"/>
        <v xml:space="preserve">Manejo rodeo de cría (2) </v>
      </c>
      <c r="F36" s="34" t="s">
        <v>274</v>
      </c>
      <c r="G36" s="92" t="s">
        <v>255</v>
      </c>
    </row>
    <row r="37" spans="3:7" x14ac:dyDescent="0.35">
      <c r="C37" s="70"/>
      <c r="E37" s="73" t="str">
        <f t="shared" si="2"/>
        <v xml:space="preserve">Manejo rodeo de cría (3) </v>
      </c>
      <c r="F37" s="34" t="s">
        <v>275</v>
      </c>
      <c r="G37" s="92" t="s">
        <v>254</v>
      </c>
    </row>
    <row r="38" spans="3:7" x14ac:dyDescent="0.35">
      <c r="C38" s="70"/>
      <c r="E38" s="73" t="str">
        <f t="shared" si="2"/>
        <v xml:space="preserve">Manejo rodeo de cría (4) </v>
      </c>
      <c r="F38" s="34" t="s">
        <v>276</v>
      </c>
      <c r="G38" s="92" t="s">
        <v>249</v>
      </c>
    </row>
    <row r="39" spans="3:7" x14ac:dyDescent="0.35">
      <c r="C39" s="70"/>
      <c r="E39" s="73" t="str">
        <f t="shared" si="2"/>
        <v>Manejo de la oveja de cría</v>
      </c>
      <c r="F39" s="34" t="s">
        <v>252</v>
      </c>
      <c r="G39" s="92" t="s">
        <v>251</v>
      </c>
    </row>
    <row r="40" spans="3:7" x14ac:dyDescent="0.35">
      <c r="C40" s="70"/>
      <c r="E40" s="73" t="str">
        <f t="shared" si="2"/>
        <v>Suplementación</v>
      </c>
      <c r="F40" s="34" t="s">
        <v>74</v>
      </c>
      <c r="G40" s="92" t="s">
        <v>250</v>
      </c>
    </row>
    <row r="41" spans="3:7" x14ac:dyDescent="0.35">
      <c r="C41" s="70"/>
      <c r="E41" s="73" t="str">
        <f t="shared" si="2"/>
        <v>Genética adaptada</v>
      </c>
      <c r="F41" s="34" t="s">
        <v>248</v>
      </c>
      <c r="G41" s="92" t="s">
        <v>247</v>
      </c>
    </row>
    <row r="42" spans="3:7" x14ac:dyDescent="0.35">
      <c r="C42" s="71"/>
      <c r="D42" s="72"/>
      <c r="E42" s="15"/>
    </row>
    <row r="45" spans="3:7" x14ac:dyDescent="0.35">
      <c r="C45" s="109" t="s">
        <v>82</v>
      </c>
      <c r="D45" s="110"/>
      <c r="E45" s="98"/>
    </row>
    <row r="46" spans="3:7" ht="15.5" x14ac:dyDescent="0.35">
      <c r="C46" s="111"/>
      <c r="D46" s="112"/>
      <c r="E46" s="75" t="s">
        <v>223</v>
      </c>
    </row>
    <row r="47" spans="3:7" ht="15.5" x14ac:dyDescent="0.35">
      <c r="C47" s="70"/>
      <c r="E47" s="73" t="str">
        <f t="shared" ref="E47:E82" si="3">HYPERLINK(G47,F47)</f>
        <v>En Pastoreo</v>
      </c>
      <c r="F47" s="95" t="s">
        <v>222</v>
      </c>
      <c r="G47" s="92" t="s">
        <v>221</v>
      </c>
    </row>
    <row r="48" spans="3:7" ht="15.5" x14ac:dyDescent="0.35">
      <c r="C48" s="70"/>
      <c r="E48" s="73" t="str">
        <f t="shared" si="3"/>
        <v>MEGANE</v>
      </c>
      <c r="F48" s="95" t="s">
        <v>220</v>
      </c>
      <c r="G48" s="92" t="s">
        <v>219</v>
      </c>
    </row>
    <row r="49" spans="3:7" ht="15.5" x14ac:dyDescent="0.35">
      <c r="C49" s="70"/>
      <c r="E49" s="73" t="str">
        <f t="shared" si="3"/>
        <v>SEGF</v>
      </c>
      <c r="F49" s="95" t="s">
        <v>218</v>
      </c>
      <c r="G49" s="92" t="s">
        <v>217</v>
      </c>
    </row>
    <row r="50" spans="3:7" ht="15.5" x14ac:dyDescent="0.35">
      <c r="C50" s="70"/>
      <c r="E50" s="73" t="str">
        <f t="shared" si="3"/>
        <v>Calculadora de carga</v>
      </c>
      <c r="F50" s="95" t="s">
        <v>216</v>
      </c>
      <c r="G50" s="92" t="s">
        <v>215</v>
      </c>
    </row>
    <row r="51" spans="3:7" ht="15.5" x14ac:dyDescent="0.35">
      <c r="C51" s="70"/>
      <c r="E51" s="73" t="str">
        <f t="shared" si="3"/>
        <v>PEM5</v>
      </c>
      <c r="F51" s="95" t="s">
        <v>214</v>
      </c>
    </row>
    <row r="52" spans="3:7" ht="15.5" x14ac:dyDescent="0.35">
      <c r="C52" s="70"/>
      <c r="E52" s="73" t="str">
        <f t="shared" si="3"/>
        <v>IsPC</v>
      </c>
      <c r="F52" s="95" t="s">
        <v>49</v>
      </c>
      <c r="G52" s="92" t="s">
        <v>213</v>
      </c>
    </row>
    <row r="53" spans="3:7" ht="15.5" x14ac:dyDescent="0.35">
      <c r="C53" s="70"/>
      <c r="E53" s="73" t="str">
        <f t="shared" si="3"/>
        <v>Ring</v>
      </c>
      <c r="F53" s="95" t="s">
        <v>212</v>
      </c>
      <c r="G53" s="92" t="s">
        <v>211</v>
      </c>
    </row>
    <row r="54" spans="3:7" ht="15.5" x14ac:dyDescent="0.35">
      <c r="C54" s="70"/>
      <c r="E54" s="73" t="str">
        <f t="shared" si="3"/>
        <v>AP</v>
      </c>
      <c r="F54" s="95" t="s">
        <v>210</v>
      </c>
      <c r="G54" s="92" t="s">
        <v>209</v>
      </c>
    </row>
    <row r="55" spans="3:7" ht="15.5" x14ac:dyDescent="0.35">
      <c r="C55" s="70"/>
      <c r="E55" s="73" t="str">
        <f t="shared" si="3"/>
        <v>HPG</v>
      </c>
      <c r="F55" s="95" t="s">
        <v>208</v>
      </c>
      <c r="G55" s="92" t="s">
        <v>207</v>
      </c>
    </row>
    <row r="56" spans="3:7" ht="15.5" x14ac:dyDescent="0.35">
      <c r="C56" s="70"/>
      <c r="E56" s="73" t="str">
        <f t="shared" si="3"/>
        <v>Lombritest</v>
      </c>
      <c r="F56" s="95" t="s">
        <v>205</v>
      </c>
      <c r="G56" s="92" t="s">
        <v>204</v>
      </c>
    </row>
    <row r="57" spans="3:7" ht="15.5" x14ac:dyDescent="0.35">
      <c r="C57" s="70"/>
      <c r="E57" s="73" t="str">
        <f t="shared" si="3"/>
        <v>Pronóstico tiempo</v>
      </c>
      <c r="F57" s="95" t="s">
        <v>203</v>
      </c>
      <c r="G57" s="92" t="s">
        <v>202</v>
      </c>
    </row>
    <row r="58" spans="3:7" ht="15.5" x14ac:dyDescent="0.35">
      <c r="C58" s="70"/>
      <c r="E58" s="73" t="str">
        <f t="shared" si="3"/>
        <v>Pronósticos climáticos</v>
      </c>
      <c r="F58" s="95" t="s">
        <v>201</v>
      </c>
      <c r="G58" s="92" t="s">
        <v>200</v>
      </c>
    </row>
    <row r="59" spans="3:7" ht="15.5" x14ac:dyDescent="0.35">
      <c r="C59" s="70"/>
      <c r="E59" s="73" t="str">
        <f t="shared" si="3"/>
        <v>Pronósticos temporales</v>
      </c>
      <c r="F59" s="95" t="s">
        <v>198</v>
      </c>
      <c r="G59" s="92" t="s">
        <v>197</v>
      </c>
    </row>
    <row r="60" spans="3:7" ht="15.5" x14ac:dyDescent="0.35">
      <c r="C60" s="70"/>
      <c r="E60" s="73" t="str">
        <f t="shared" si="3"/>
        <v>Alerta ovina</v>
      </c>
      <c r="F60" s="95" t="s">
        <v>196</v>
      </c>
      <c r="G60" s="92" t="s">
        <v>195</v>
      </c>
    </row>
    <row r="61" spans="3:7" ht="15.5" x14ac:dyDescent="0.35">
      <c r="C61" s="70"/>
      <c r="E61" s="73" t="str">
        <f t="shared" si="3"/>
        <v>Trazabilidad</v>
      </c>
      <c r="F61" s="95" t="s">
        <v>194</v>
      </c>
      <c r="G61" s="92" t="s">
        <v>193</v>
      </c>
    </row>
    <row r="62" spans="3:7" ht="15.5" x14ac:dyDescent="0.35">
      <c r="C62" s="70"/>
      <c r="E62" s="73" t="str">
        <f t="shared" si="3"/>
        <v>CC</v>
      </c>
      <c r="F62" s="95" t="s">
        <v>192</v>
      </c>
      <c r="G62" s="92" t="s">
        <v>191</v>
      </c>
    </row>
    <row r="63" spans="3:7" ht="15.5" x14ac:dyDescent="0.35">
      <c r="C63" s="70"/>
      <c r="E63" s="73" t="str">
        <f t="shared" si="3"/>
        <v>DP</v>
      </c>
      <c r="F63" s="95" t="s">
        <v>190</v>
      </c>
      <c r="G63" s="92" t="s">
        <v>189</v>
      </c>
    </row>
    <row r="64" spans="3:7" ht="15.5" x14ac:dyDescent="0.35">
      <c r="C64" s="70"/>
      <c r="E64" s="73" t="str">
        <f t="shared" si="3"/>
        <v>DAO</v>
      </c>
      <c r="F64" s="95" t="s">
        <v>188</v>
      </c>
      <c r="G64" s="92" t="s">
        <v>187</v>
      </c>
    </row>
    <row r="65" spans="3:7" ht="15.5" x14ac:dyDescent="0.35">
      <c r="C65" s="70"/>
      <c r="E65" s="73" t="str">
        <f t="shared" si="3"/>
        <v>Pastizales ROU</v>
      </c>
      <c r="F65" s="95" t="s">
        <v>186</v>
      </c>
      <c r="G65" s="92" t="s">
        <v>160</v>
      </c>
    </row>
    <row r="66" spans="3:7" ht="15.5" x14ac:dyDescent="0.35">
      <c r="C66" s="70"/>
      <c r="E66" s="73" t="str">
        <f t="shared" si="3"/>
        <v>Comunidades vegetales</v>
      </c>
      <c r="F66" s="95" t="s">
        <v>185</v>
      </c>
      <c r="G66" s="92" t="s">
        <v>184</v>
      </c>
    </row>
    <row r="67" spans="3:7" ht="15.5" x14ac:dyDescent="0.35">
      <c r="C67" s="70"/>
      <c r="E67" s="75" t="s">
        <v>183</v>
      </c>
    </row>
    <row r="68" spans="3:7" ht="15.5" x14ac:dyDescent="0.35">
      <c r="C68" s="70"/>
      <c r="E68" s="73" t="str">
        <f t="shared" si="3"/>
        <v>CV</v>
      </c>
      <c r="F68" s="95" t="s">
        <v>182</v>
      </c>
      <c r="G68" s="92" t="s">
        <v>181</v>
      </c>
    </row>
    <row r="69" spans="3:7" ht="15.5" x14ac:dyDescent="0.35">
      <c r="C69" s="70"/>
      <c r="E69" s="73" t="str">
        <f t="shared" si="3"/>
        <v>Herramienta para el análisis de resultados de su empresa ganadera</v>
      </c>
      <c r="F69" s="95" t="s">
        <v>180</v>
      </c>
      <c r="G69" s="92" t="s">
        <v>179</v>
      </c>
    </row>
    <row r="70" spans="3:7" ht="15.5" x14ac:dyDescent="0.35">
      <c r="C70" s="70"/>
      <c r="E70" s="73" t="str">
        <f t="shared" si="3"/>
        <v xml:space="preserve">ACG </v>
      </c>
      <c r="F70" s="95" t="s">
        <v>178</v>
      </c>
      <c r="G70" s="92" t="s">
        <v>177</v>
      </c>
    </row>
    <row r="71" spans="3:7" ht="15.5" x14ac:dyDescent="0.35">
      <c r="C71" s="70"/>
      <c r="E71" s="75" t="s">
        <v>176</v>
      </c>
    </row>
    <row r="72" spans="3:7" ht="15.5" x14ac:dyDescent="0.35">
      <c r="C72" s="70"/>
      <c r="E72" s="73" t="str">
        <f t="shared" si="3"/>
        <v>AGEA</v>
      </c>
      <c r="F72" s="95" t="s">
        <v>175</v>
      </c>
      <c r="G72" s="92" t="s">
        <v>174</v>
      </c>
    </row>
    <row r="73" spans="3:7" ht="15.5" x14ac:dyDescent="0.35">
      <c r="C73" s="70"/>
      <c r="E73" s="73" t="str">
        <f t="shared" si="3"/>
        <v>BT</v>
      </c>
      <c r="F73" s="95" t="s">
        <v>173</v>
      </c>
      <c r="G73" s="92" t="s">
        <v>172</v>
      </c>
    </row>
    <row r="74" spans="3:7" ht="15.5" x14ac:dyDescent="0.35">
      <c r="C74" s="70"/>
      <c r="E74" s="73" t="str">
        <f t="shared" si="3"/>
        <v>Referenciamiento</v>
      </c>
      <c r="F74" s="95" t="s">
        <v>171</v>
      </c>
      <c r="G74" s="92" t="s">
        <v>170</v>
      </c>
    </row>
    <row r="75" spans="3:7" ht="15.5" x14ac:dyDescent="0.35">
      <c r="C75" s="70"/>
      <c r="E75" s="73" t="str">
        <f t="shared" si="3"/>
        <v>Sucesión</v>
      </c>
      <c r="F75" s="95" t="s">
        <v>169</v>
      </c>
      <c r="G75" s="92" t="s">
        <v>168</v>
      </c>
    </row>
    <row r="76" spans="3:7" ht="15.5" x14ac:dyDescent="0.35">
      <c r="C76" s="70"/>
      <c r="E76" s="73" t="str">
        <f t="shared" si="3"/>
        <v>Generación</v>
      </c>
      <c r="F76" s="95" t="s">
        <v>167</v>
      </c>
      <c r="G76" s="92" t="s">
        <v>166</v>
      </c>
    </row>
    <row r="77" spans="3:7" ht="15.5" x14ac:dyDescent="0.35">
      <c r="C77" s="70"/>
      <c r="E77" s="75" t="s">
        <v>165</v>
      </c>
    </row>
    <row r="78" spans="3:7" ht="15.5" x14ac:dyDescent="0.35">
      <c r="C78" s="70"/>
      <c r="E78" s="73" t="str">
        <f t="shared" si="3"/>
        <v>EMAG</v>
      </c>
      <c r="F78" s="95" t="s">
        <v>164</v>
      </c>
      <c r="G78" s="92" t="s">
        <v>163</v>
      </c>
    </row>
    <row r="79" spans="3:7" ht="15.5" x14ac:dyDescent="0.35">
      <c r="C79" s="70"/>
      <c r="E79" s="73" t="str">
        <f t="shared" si="3"/>
        <v>IOSE</v>
      </c>
      <c r="F79" s="95" t="s">
        <v>162</v>
      </c>
      <c r="G79" s="92" t="s">
        <v>160</v>
      </c>
    </row>
    <row r="80" spans="3:7" ht="15.5" x14ac:dyDescent="0.35">
      <c r="C80" s="70"/>
      <c r="E80" s="73" t="str">
        <f t="shared" si="3"/>
        <v>AHPP</v>
      </c>
      <c r="F80" s="95" t="s">
        <v>161</v>
      </c>
      <c r="G80" s="92" t="s">
        <v>160</v>
      </c>
    </row>
    <row r="81" spans="3:7" ht="15.5" x14ac:dyDescent="0.35">
      <c r="C81" s="70"/>
      <c r="E81" s="73" t="str">
        <f t="shared" si="3"/>
        <v>IIE</v>
      </c>
      <c r="F81" s="95" t="s">
        <v>158</v>
      </c>
      <c r="G81" s="92" t="s">
        <v>157</v>
      </c>
    </row>
    <row r="82" spans="3:7" ht="15.5" x14ac:dyDescent="0.35">
      <c r="C82" s="70"/>
      <c r="E82" s="73" t="str">
        <f t="shared" si="3"/>
        <v>METs</v>
      </c>
      <c r="F82" s="96" t="s">
        <v>156</v>
      </c>
      <c r="G82" s="92" t="s">
        <v>155</v>
      </c>
    </row>
    <row r="83" spans="3:7" x14ac:dyDescent="0.35">
      <c r="C83" s="71"/>
      <c r="D83" s="72"/>
      <c r="E83" s="15"/>
    </row>
    <row r="87" spans="3:7" x14ac:dyDescent="0.35">
      <c r="C87" s="109" t="s">
        <v>271</v>
      </c>
      <c r="D87" s="110"/>
      <c r="E87" s="98"/>
    </row>
    <row r="88" spans="3:7" x14ac:dyDescent="0.35">
      <c r="C88" s="111"/>
      <c r="D88" s="112"/>
      <c r="E88" s="97" t="str">
        <f>HYPERLINK(G88,F88)</f>
        <v>Tipología de subjetividades en la gestión del pasto (1)</v>
      </c>
      <c r="F88" s="34" t="s">
        <v>297</v>
      </c>
      <c r="G88" s="34" t="s">
        <v>296</v>
      </c>
    </row>
    <row r="89" spans="3:7" x14ac:dyDescent="0.35">
      <c r="C89" s="70"/>
      <c r="E89" s="97" t="str">
        <f>HYPERLINK(G89,F89)</f>
        <v>Tipología de subjetividades en la gestión del pasto (2)</v>
      </c>
      <c r="F89" s="34" t="s">
        <v>298</v>
      </c>
      <c r="G89" s="34" t="s">
        <v>296</v>
      </c>
    </row>
    <row r="90" spans="3:7" x14ac:dyDescent="0.35">
      <c r="C90" s="70"/>
      <c r="E90" s="101"/>
    </row>
    <row r="91" spans="3:7" x14ac:dyDescent="0.35">
      <c r="C91" s="70"/>
      <c r="E91" s="100"/>
    </row>
    <row r="92" spans="3:7" x14ac:dyDescent="0.35">
      <c r="C92" s="70"/>
      <c r="E92" s="100"/>
    </row>
    <row r="93" spans="3:7" x14ac:dyDescent="0.35">
      <c r="C93" s="70"/>
      <c r="E93" s="100"/>
    </row>
    <row r="94" spans="3:7" x14ac:dyDescent="0.35">
      <c r="C94" s="70"/>
      <c r="E94" s="100"/>
    </row>
    <row r="95" spans="3:7" x14ac:dyDescent="0.35">
      <c r="C95" s="71"/>
      <c r="D95" s="72"/>
      <c r="E95" s="15"/>
    </row>
  </sheetData>
  <sheetProtection algorithmName="SHA-512" hashValue="zYZVoRABxIcsxnnvjtlRQD53yjlgyx3JlUTvgQoRvnlKD26iIpitQdUR4GnF3zRc1UW/szsqjUikH7qhjcBMPw==" saltValue="izIg2Co3VGbcGjCzGhFq4A==" spinCount="100000" sheet="1" objects="1" scenarios="1" selectLockedCells="1"/>
  <mergeCells count="6">
    <mergeCell ref="C87:D88"/>
    <mergeCell ref="C2:D3"/>
    <mergeCell ref="C12:D13"/>
    <mergeCell ref="C23:D24"/>
    <mergeCell ref="C34:D35"/>
    <mergeCell ref="C45:D46"/>
  </mergeCells>
  <hyperlinks>
    <hyperlink ref="G4" r:id="rId1" xr:uid="{2415B64E-84B1-415F-B657-94979B4EC3DC}"/>
    <hyperlink ref="G5" r:id="rId2" xr:uid="{5161402A-A135-43E7-813F-1B51A14B8F11}"/>
    <hyperlink ref="G3" r:id="rId3" xr:uid="{854A7708-4E84-4B7E-8DFB-257A58163FE0}"/>
    <hyperlink ref="G6" r:id="rId4" xr:uid="{BB230539-A343-4E89-AAA3-1D440A28825C}"/>
    <hyperlink ref="G7" r:id="rId5" xr:uid="{6968D201-D58F-4BB1-BC4D-FF40F8B475DB}"/>
    <hyperlink ref="G9" r:id="rId6" xr:uid="{61C8F40D-54B4-4BA1-98B9-CB11B091FEEF}"/>
    <hyperlink ref="G14" r:id="rId7" xr:uid="{34042A05-5C0F-4127-A336-3659B8DD7000}"/>
    <hyperlink ref="G8" r:id="rId8" xr:uid="{C3B0D42F-DD0F-4011-A16F-DD586E6EFDA7}"/>
    <hyperlink ref="G13" r:id="rId9" xr:uid="{E3C548F1-4C5D-4D31-A4AF-D249398B3A49}"/>
    <hyperlink ref="G26" r:id="rId10" xr:uid="{271CFAAA-EE5D-4AF8-8153-3BFB04E6F9BC}"/>
    <hyperlink ref="G25" r:id="rId11" xr:uid="{25BFD44A-3553-463B-815B-AC82E814320F}"/>
    <hyperlink ref="G27" r:id="rId12" xr:uid="{D1FACF77-B4F5-41AE-A06D-E8206E251A93}"/>
    <hyperlink ref="G24" r:id="rId13" xr:uid="{B3182483-645D-4532-A0CD-51A06CD78CC0}"/>
    <hyperlink ref="G28" r:id="rId14" xr:uid="{BDF01742-AA8B-415B-80AD-7D68A6F006DB}"/>
    <hyperlink ref="G35" r:id="rId15" xr:uid="{AD0641DB-C947-46BF-A276-A5410638B7DD}"/>
    <hyperlink ref="G36" r:id="rId16" xr:uid="{F940D28E-7DFD-41F2-8D21-7AD6C2E1BF19}"/>
    <hyperlink ref="G37" r:id="rId17" xr:uid="{217309F5-CD82-41CC-95AF-4964642EFCA4}"/>
    <hyperlink ref="G39" r:id="rId18" xr:uid="{B97F139F-C241-418E-A780-131575A8EA49}"/>
    <hyperlink ref="G40" r:id="rId19" xr:uid="{81B1A3A9-774B-408C-A529-29508C2FEA48}"/>
    <hyperlink ref="G38" r:id="rId20" xr:uid="{696D237F-29D2-4182-9E95-1A92D452A466}"/>
    <hyperlink ref="G41" r:id="rId21" xr:uid="{F74A58D2-0D4B-4A49-A10D-4C1389A7C025}"/>
    <hyperlink ref="G50" r:id="rId22" xr:uid="{4364C903-7FE6-45BC-B46C-EC35874D5563}"/>
    <hyperlink ref="G48" r:id="rId23" xr:uid="{4C5E9517-8F45-4432-B4D7-34AC78307B97}"/>
    <hyperlink ref="G47" r:id="rId24" xr:uid="{41E5EBDA-A2F7-436E-8F18-5E531A5BC461}"/>
    <hyperlink ref="G68" r:id="rId25" xr:uid="{3D6115AF-50FC-494A-936E-3FB147AAA36E}"/>
    <hyperlink ref="G52" r:id="rId26" xr:uid="{26916A10-2ACD-4EF7-BD76-0720615456DF}"/>
    <hyperlink ref="G78" r:id="rId27" xr:uid="{50C6A1D3-FDCF-42CC-925A-710FB2D12164}"/>
    <hyperlink ref="G49" r:id="rId28" xr:uid="{5EB2A3B0-7EFB-4B14-BD73-CE78684EB959}"/>
    <hyperlink ref="G69" r:id="rId29" xr:uid="{4B01BBE5-5DAA-47F3-8ADD-9033037DD7BB}"/>
    <hyperlink ref="G79" r:id="rId30" xr:uid="{94DB0C2B-7F10-49EC-8D13-4FDE8EC01388}"/>
    <hyperlink ref="G80" r:id="rId31" xr:uid="{D2F141CA-C19E-40E0-88FA-4C91313244C1}"/>
    <hyperlink ref="G53" r:id="rId32" xr:uid="{430144CD-EC1C-4431-8573-CB241EBF0094}"/>
    <hyperlink ref="G54" r:id="rId33" xr:uid="{157F15F7-B418-4131-8DE2-9334B468BA70}"/>
    <hyperlink ref="G62" r:id="rId34" xr:uid="{B8472263-5B5D-4DE4-A42C-E233D57EB181}"/>
    <hyperlink ref="G63" r:id="rId35" xr:uid="{38652CD5-825D-4EFC-997E-6432168FC95C}"/>
    <hyperlink ref="G56" r:id="rId36" xr:uid="{EE97BB5E-A91D-4BB8-A6CD-82449E5CB0CA}"/>
    <hyperlink ref="G64" r:id="rId37" xr:uid="{AF10F068-BF4A-40BA-B3E8-FA7BDBC41914}"/>
    <hyperlink ref="G58" r:id="rId38" xr:uid="{E0D55F32-801A-4E13-B8A4-EC2E2AF1CF9F}"/>
    <hyperlink ref="G55" r:id="rId39" xr:uid="{379F39A8-EF84-4936-A8CE-1614DE9B4EC4}"/>
    <hyperlink ref="G61" r:id="rId40" xr:uid="{4FEB601A-582F-46F7-AA3B-D0DA840B8343}"/>
    <hyperlink ref="G59" r:id="rId41" xr:uid="{A39967B5-C833-48FC-905D-8D7D7AB2AF5E}"/>
    <hyperlink ref="G70" r:id="rId42" xr:uid="{CF01C627-2731-4A74-95FE-B2882693B363}"/>
    <hyperlink ref="G72" r:id="rId43" xr:uid="{A9A0D086-CEC5-476D-9B02-15A59BD0EE37}"/>
    <hyperlink ref="G73" r:id="rId44" xr:uid="{72A66AA0-524A-481F-AC8B-3B2161DA10D6}"/>
    <hyperlink ref="G76" r:id="rId45" xr:uid="{D2C88389-82CC-4633-83B3-B46BB21114CD}"/>
    <hyperlink ref="G75" r:id="rId46" xr:uid="{7A615226-79FA-48E6-BD71-A8EDEB57DDFF}"/>
    <hyperlink ref="G81" r:id="rId47" xr:uid="{19CB3A91-0913-4F42-AEDA-11B4538DF852}"/>
    <hyperlink ref="G82" r:id="rId48" xr:uid="{B8F61B17-41B1-42FE-A962-468FE84C579D}"/>
    <hyperlink ref="G60" r:id="rId49" xr:uid="{7ADA0CB1-719D-4F99-A5C8-BF13F67AAAC2}"/>
    <hyperlink ref="F15" r:id="rId50" xr:uid="{1BC11599-7A17-42BD-AD3C-E9C730F7033B}"/>
  </hyperlinks>
  <pageMargins left="0.7" right="0.7" top="0.75" bottom="0.75" header="0.3" footer="0.3"/>
  <ignoredErrors>
    <ignoredError sqref="E3:E83" unlockedFormula="1"/>
  </ignoredErrors>
  <drawing r:id="rId5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094A-9878-43EC-84FB-2FF96E71D145}">
  <sheetPr>
    <tabColor theme="0" tint="-0.249977111117893"/>
  </sheetPr>
  <dimension ref="A1:B6"/>
  <sheetViews>
    <sheetView showGridLines="0" showRowColHeaders="0" tabSelected="1" zoomScale="130" zoomScaleNormal="130" workbookViewId="0"/>
  </sheetViews>
  <sheetFormatPr baseColWidth="10" defaultRowHeight="14.5" x14ac:dyDescent="0.35"/>
  <cols>
    <col min="1" max="1" width="21.81640625" customWidth="1"/>
    <col min="2" max="2" width="49.08984375" bestFit="1" customWidth="1"/>
  </cols>
  <sheetData>
    <row r="1" spans="1:2" x14ac:dyDescent="0.35">
      <c r="A1" s="74" t="s">
        <v>266</v>
      </c>
    </row>
    <row r="2" spans="1:2" x14ac:dyDescent="0.35">
      <c r="B2" s="1" t="s">
        <v>299</v>
      </c>
    </row>
    <row r="3" spans="1:2" x14ac:dyDescent="0.35">
      <c r="B3" t="s">
        <v>294</v>
      </c>
    </row>
    <row r="4" spans="1:2" x14ac:dyDescent="0.35">
      <c r="B4" t="s">
        <v>295</v>
      </c>
    </row>
    <row r="5" spans="1:2" x14ac:dyDescent="0.35">
      <c r="B5" t="s">
        <v>302</v>
      </c>
    </row>
    <row r="6" spans="1:2" x14ac:dyDescent="0.35">
      <c r="B6" t="s">
        <v>301</v>
      </c>
    </row>
  </sheetData>
  <sheetProtection selectLockedCell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AE344-29D7-4762-817C-813EB8EAE2C9}">
  <dimension ref="B2:C8"/>
  <sheetViews>
    <sheetView workbookViewId="0">
      <selection activeCell="B2" sqref="B2:D8"/>
    </sheetView>
  </sheetViews>
  <sheetFormatPr baseColWidth="10" defaultRowHeight="14.5" x14ac:dyDescent="0.35"/>
  <sheetData>
    <row r="2" spans="2:3" x14ac:dyDescent="0.35">
      <c r="B2" t="s">
        <v>234</v>
      </c>
      <c r="C2" s="60" t="s">
        <v>233</v>
      </c>
    </row>
    <row r="3" spans="2:3" x14ac:dyDescent="0.35">
      <c r="B3" t="s">
        <v>232</v>
      </c>
      <c r="C3" s="60" t="s">
        <v>231</v>
      </c>
    </row>
    <row r="4" spans="2:3" x14ac:dyDescent="0.35">
      <c r="B4" t="s">
        <v>9</v>
      </c>
      <c r="C4" s="60" t="s">
        <v>230</v>
      </c>
    </row>
    <row r="5" spans="2:3" x14ac:dyDescent="0.35">
      <c r="B5" t="s">
        <v>229</v>
      </c>
      <c r="C5" s="60" t="s">
        <v>228</v>
      </c>
    </row>
    <row r="6" spans="2:3" x14ac:dyDescent="0.35">
      <c r="B6" t="s">
        <v>227</v>
      </c>
      <c r="C6" s="60" t="s">
        <v>226</v>
      </c>
    </row>
    <row r="7" spans="2:3" x14ac:dyDescent="0.35">
      <c r="B7" t="s">
        <v>225</v>
      </c>
    </row>
    <row r="8" spans="2:3" x14ac:dyDescent="0.35">
      <c r="B8" t="s">
        <v>258</v>
      </c>
      <c r="C8" s="60" t="s">
        <v>224</v>
      </c>
    </row>
  </sheetData>
  <hyperlinks>
    <hyperlink ref="C3" r:id="rId1" xr:uid="{AAD678A2-FE74-43A9-BA80-61BAD94D7989}"/>
    <hyperlink ref="C4" r:id="rId2" xr:uid="{1D6CA7BF-B99E-48B8-8DCF-5AF9BC77B065}"/>
    <hyperlink ref="C2" r:id="rId3" xr:uid="{51676A39-CDE4-4E45-9D62-9C678D938BC2}"/>
    <hyperlink ref="C5" r:id="rId4" xr:uid="{8081C8B3-A2DA-454C-802B-F3D27D6115AD}"/>
    <hyperlink ref="C6" r:id="rId5" xr:uid="{803F8028-79FB-4650-BCA6-B6FFE3C05AD9}"/>
    <hyperlink ref="C8" r:id="rId6" xr:uid="{03C9E60F-1474-43C9-8E2A-0119571A1D0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9CEBE-AD92-4EB8-9D40-500B9E877D8A}">
  <dimension ref="B2:I4"/>
  <sheetViews>
    <sheetView workbookViewId="0">
      <selection activeCell="B2" sqref="B2:C4"/>
    </sheetView>
  </sheetViews>
  <sheetFormatPr baseColWidth="10" defaultRowHeight="14.5" x14ac:dyDescent="0.35"/>
  <cols>
    <col min="2" max="2" width="41.36328125" customWidth="1"/>
  </cols>
  <sheetData>
    <row r="2" spans="2:9" x14ac:dyDescent="0.35">
      <c r="B2" t="s">
        <v>259</v>
      </c>
      <c r="C2" s="60" t="s">
        <v>238</v>
      </c>
    </row>
    <row r="3" spans="2:9" x14ac:dyDescent="0.35">
      <c r="B3" t="s">
        <v>260</v>
      </c>
      <c r="C3" s="60" t="s">
        <v>237</v>
      </c>
      <c r="I3" s="60" t="s">
        <v>236</v>
      </c>
    </row>
    <row r="4" spans="2:9" x14ac:dyDescent="0.35">
      <c r="B4" t="s">
        <v>261</v>
      </c>
      <c r="C4" s="60" t="s">
        <v>235</v>
      </c>
    </row>
  </sheetData>
  <hyperlinks>
    <hyperlink ref="C2" r:id="rId1" xr:uid="{D3B31900-4BA2-4358-AE4E-4E2D0D17A3A0}"/>
    <hyperlink ref="C3" r:id="rId2" xr:uid="{FFF7FC1B-1868-43A4-887A-C2140B56F0CE}"/>
    <hyperlink ref="I3" r:id="rId3" xr:uid="{82AFC7A9-62CE-4D83-96DD-54075184C0BF}"/>
    <hyperlink ref="C4" r:id="rId4" display="https://www.planagropecuario.org.uy/web/webRadio/view/id/420/name/la-chirca%3A-sombra-y-abrigo-para-los-animales-y-las-pasturas.-la-experiencia-de-chavela-blanc.%0D%0Am%C3%B3dulos-arbustivos-en-ganader%C3%ADa-sobre-campo-natural.-por-el-ing.-agr.-marcelo-pereira..html" xr:uid="{4A5AE0B0-C4CD-40AD-8D9D-D582368C32B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Autoevalaución</vt:lpstr>
      <vt:lpstr>Tutorial</vt:lpstr>
      <vt:lpstr>Info escalas</vt:lpstr>
      <vt:lpstr>Ingreso de datos</vt:lpstr>
      <vt:lpstr>Desagregado</vt:lpstr>
      <vt:lpstr>+info...</vt:lpstr>
      <vt:lpstr>Créditos</vt:lpstr>
      <vt:lpstr>Infraestrcutura</vt:lpstr>
      <vt:lpstr>Areas prod. estrtégicaas</vt:lpstr>
      <vt:lpstr>Manejo del pastoreo</vt:lpstr>
      <vt:lpstr>Manejo ganadero</vt:lpstr>
      <vt:lpstr>Sist. monitoreo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Marcelo Pereira</dc:creator>
  <cp:lastModifiedBy>Kiana Hernandez</cp:lastModifiedBy>
  <dcterms:created xsi:type="dcterms:W3CDTF">2025-07-22T12:29:57Z</dcterms:created>
  <dcterms:modified xsi:type="dcterms:W3CDTF">2026-06-01T16:06:08Z</dcterms:modified>
</cp:coreProperties>
</file>